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5480" windowHeight="11640" tabRatio="586"/>
  </bookViews>
  <sheets>
    <sheet name="форма 1" sheetId="1" r:id="rId1"/>
    <sheet name="Форма 2" sheetId="4" r:id="rId2"/>
    <sheet name="Лист1" sheetId="5" r:id="rId3"/>
  </sheets>
  <definedNames>
    <definedName name="_xlnm._FilterDatabase" localSheetId="0" hidden="1">'форма 1'!$A$8:$S$45</definedName>
    <definedName name="_xlnm._FilterDatabase" localSheetId="1" hidden="1">'Форма 2'!$A$5:$N$114</definedName>
    <definedName name="Z_071E1129_87BE_443E_A630_49B570385858_.wvu.FilterData" localSheetId="0" hidden="1">'форма 1'!$A$8:$S$9</definedName>
    <definedName name="Z_2153793A_FA21_4C81_8AE5_3C176D0CDF9C_.wvu.FilterData" localSheetId="0" hidden="1">'форма 1'!$A$8:$S$9</definedName>
    <definedName name="Z_3511D8A4_2A8D_4563_8DF1_C381EEDBF68F_.wvu.FilterData" localSheetId="0" hidden="1">'форма 1'!$A$8:$S$9</definedName>
    <definedName name="Z_3511D8A4_2A8D_4563_8DF1_C381EEDBF68F_.wvu.FilterData" localSheetId="1" hidden="1">'Форма 2'!$A$5:$K$5</definedName>
    <definedName name="Z_3511D8A4_2A8D_4563_8DF1_C381EEDBF68F_.wvu.PrintArea" localSheetId="0" hidden="1">'форма 1'!$A$1:$S$9</definedName>
    <definedName name="Z_3511D8A4_2A8D_4563_8DF1_C381EEDBF68F_.wvu.PrintArea" localSheetId="1" hidden="1">'Форма 2'!$A$2:$K$30</definedName>
    <definedName name="Z_3511D8A4_2A8D_4563_8DF1_C381EEDBF68F_.wvu.PrintTitles" localSheetId="1" hidden="1">'Форма 2'!$5:$5</definedName>
    <definedName name="Z_4A739215_D16A_4EE7_A2DF_5890D7372CF6_.wvu.FilterData" localSheetId="0" hidden="1">'форма 1'!$A$8:$S$9</definedName>
    <definedName name="Z_4A739215_D16A_4EE7_A2DF_5890D7372CF6_.wvu.FilterData" localSheetId="1" hidden="1">'Форма 2'!$A$5:$K$6</definedName>
    <definedName name="Z_4BBD3242_ADF1_41E0_9651_34A11444B844_.wvu.FilterData" localSheetId="0" hidden="1">'форма 1'!$A$8:$S$9</definedName>
    <definedName name="Z_4BBD3242_ADF1_41E0_9651_34A11444B844_.wvu.FilterData" localSheetId="1" hidden="1">'Форма 2'!$A$5:$K$6</definedName>
    <definedName name="Z_513E810E_3E48_4817_A3BD_1F59CB59F4CA_.wvu.FilterData" localSheetId="1" hidden="1">'Форма 2'!$A$5:$K$6</definedName>
    <definedName name="Z_5F42B46C_E737_4DDF_A6B3_D01B97AD9617_.wvu.FilterData" localSheetId="0" hidden="1">'форма 1'!$A$8:$S$9</definedName>
    <definedName name="Z_5F42B46C_E737_4DDF_A6B3_D01B97AD9617_.wvu.FilterData" localSheetId="1" hidden="1">'Форма 2'!$A$5:$K$6</definedName>
    <definedName name="Z_6B855072_AFE4_4509_A179_E4F6A2796966_.wvu.FilterData" localSheetId="1" hidden="1">'Форма 2'!$A$5:$K$6</definedName>
    <definedName name="Z_7B1C413C_CFA4_46EC_80EB_4C481039F7CE_.wvu.FilterData" localSheetId="1" hidden="1">'Форма 2'!$A$5:$K$6</definedName>
    <definedName name="Z_7D125628_27D8_424A_B039_7F6935A9E22F_.wvu.FilterData" localSheetId="0" hidden="1">'форма 1'!$A$8:$S$9</definedName>
    <definedName name="Z_7D125628_27D8_424A_B039_7F6935A9E22F_.wvu.FilterData" localSheetId="1" hidden="1">'Форма 2'!$A$5:$K$6</definedName>
    <definedName name="Z_894246BE_CC98_45CA_9015_348B720E2996_.wvu.FilterData" localSheetId="0" hidden="1">'форма 1'!$A$8:$S$9</definedName>
    <definedName name="Z_9A08A02A_49DA_4249_BF63_47BD16E54DDA_.wvu.FilterData" localSheetId="1" hidden="1">'Форма 2'!$A$5:$K$6</definedName>
    <definedName name="Z_B69FB2D8_BCA5_4AC2_B0C9_F7BAD98AD860_.wvu.FilterData" localSheetId="0" hidden="1">'форма 1'!$A$8:$S$9</definedName>
    <definedName name="Z_B69FB2D8_BCA5_4AC2_B0C9_F7BAD98AD860_.wvu.FilterData" localSheetId="1" hidden="1">'Форма 2'!$A$5:$K$6</definedName>
    <definedName name="Z_BA9FD3DD_4F2C_454E_A268_F4AB041FD291_.wvu.FilterData" localSheetId="1" hidden="1">'Форма 2'!$A$5:$K$6</definedName>
    <definedName name="Z_C9A56928_F6D8_45BD_A377_A02C7A3A4EC3_.wvu.FilterData" localSheetId="0" hidden="1">'форма 1'!$A$8:$S$9</definedName>
    <definedName name="Z_C9A56928_F6D8_45BD_A377_A02C7A3A4EC3_.wvu.FilterData" localSheetId="1" hidden="1">'Форма 2'!$A$5:$K$6</definedName>
    <definedName name="Z_CC3EEC02_30D2_4905_AE21_71EA71520321_.wvu.FilterData" localSheetId="0" hidden="1">'форма 1'!$A$8:$S$9</definedName>
    <definedName name="Z_CC3EEC02_30D2_4905_AE21_71EA71520321_.wvu.FilterData" localSheetId="1" hidden="1">'Форма 2'!$A$5:$K$6</definedName>
    <definedName name="Z_CC3EEC02_30D2_4905_AE21_71EA71520321_.wvu.PrintArea" localSheetId="1" hidden="1">'Форма 2'!$A$2:$K$30</definedName>
    <definedName name="Z_CC3EEC02_30D2_4905_AE21_71EA71520321_.wvu.PrintTitles" localSheetId="1" hidden="1">'Форма 2'!$5:$5</definedName>
    <definedName name="Z_D58D1C63_6768_4CFA_8358_86EE19640CB2_.wvu.FilterData" localSheetId="1" hidden="1">'Форма 2'!$A$5:$K$6</definedName>
    <definedName name="Z_E0198BA7_4C17_4517_AE42_FD3FC28E3706_.wvu.FilterData" localSheetId="0" hidden="1">'форма 1'!$A$8:$S$9</definedName>
    <definedName name="Z_E0198BA7_4C17_4517_AE42_FD3FC28E3706_.wvu.FilterData" localSheetId="1" hidden="1">'Форма 2'!$A$5:$K$6</definedName>
    <definedName name="Z_E4B115D4_BEE0_43CB_9EA7_2190A66EBA3F_.wvu.FilterData" localSheetId="0" hidden="1">'форма 1'!$A$8:$S$9</definedName>
    <definedName name="Z_E4B115D4_BEE0_43CB_9EA7_2190A66EBA3F_.wvu.FilterData" localSheetId="1" hidden="1">'Форма 2'!$A$5:$K$6</definedName>
    <definedName name="Z_F3AFC384_A20B_4171_8881_A61C399C6A68_.wvu.FilterData" localSheetId="1" hidden="1">'Форма 2'!$A$5:$K$6</definedName>
    <definedName name="_xlnm.Print_Titles" localSheetId="0">'форма 1'!$8:$8</definedName>
    <definedName name="_xlnm.Print_Titles" localSheetId="1">'Форма 2'!$5:$5</definedName>
    <definedName name="_xlnm.Print_Area" localSheetId="0">'форма 1'!$A$1:$S$45</definedName>
    <definedName name="_xlnm.Print_Area" localSheetId="1">'Форма 2'!$A$1:$K$123</definedName>
  </definedNames>
  <calcPr calcId="144525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19" i="1" l="1"/>
  <c r="D83" i="4"/>
  <c r="J90" i="4" l="1"/>
  <c r="J77" i="4"/>
  <c r="J60" i="4"/>
  <c r="J40" i="4"/>
  <c r="K102" i="4" l="1"/>
  <c r="I102" i="4" s="1"/>
  <c r="K101" i="4"/>
  <c r="I101" i="4" s="1"/>
  <c r="J101" i="4" s="1"/>
  <c r="J102" i="4" l="1"/>
  <c r="J100" i="4" s="1"/>
  <c r="K100" i="4"/>
  <c r="I100" i="4"/>
  <c r="J41" i="1" l="1"/>
  <c r="Q41" i="1"/>
  <c r="I111" i="4"/>
  <c r="P41" i="1" l="1"/>
  <c r="N41" i="1"/>
  <c r="J72" i="4"/>
  <c r="J29" i="4"/>
  <c r="J18" i="4"/>
  <c r="I61" i="4" l="1"/>
  <c r="I93" i="4" l="1"/>
  <c r="I44" i="4"/>
  <c r="I41" i="4"/>
  <c r="K84" i="4"/>
  <c r="J86" i="4"/>
  <c r="I85" i="4"/>
  <c r="K37" i="4"/>
  <c r="J36" i="4"/>
  <c r="K36" i="4"/>
  <c r="J85" i="4" l="1"/>
  <c r="K35" i="4"/>
  <c r="I35" i="4"/>
  <c r="J37" i="4"/>
  <c r="J35" i="4" l="1"/>
  <c r="O36" i="1"/>
  <c r="M36" i="1"/>
  <c r="L36" i="1"/>
  <c r="K36" i="1"/>
  <c r="I36" i="1"/>
  <c r="H36" i="1"/>
  <c r="G36" i="1"/>
  <c r="O19" i="1"/>
  <c r="M19" i="1"/>
  <c r="L19" i="1"/>
  <c r="K19" i="1"/>
  <c r="I19" i="1"/>
  <c r="H19" i="1"/>
  <c r="A52" i="4" l="1"/>
  <c r="A55" i="4" s="1"/>
  <c r="A57" i="4" s="1"/>
  <c r="A59" i="4" s="1"/>
  <c r="I113" i="4"/>
  <c r="K112" i="4"/>
  <c r="Q45" i="1" s="1"/>
  <c r="I107" i="4"/>
  <c r="K106" i="4"/>
  <c r="Q43" i="1" s="1"/>
  <c r="D31" i="4"/>
  <c r="K82" i="4"/>
  <c r="K58" i="4"/>
  <c r="J107" i="4" l="1"/>
  <c r="I81" i="4"/>
  <c r="K57" i="4"/>
  <c r="K81" i="4"/>
  <c r="I112" i="4"/>
  <c r="J45" i="1" s="1"/>
  <c r="J113" i="4"/>
  <c r="J108" i="4"/>
  <c r="J114" i="4"/>
  <c r="I106" i="4"/>
  <c r="J82" i="4"/>
  <c r="N45" i="1" l="1"/>
  <c r="P45" i="1"/>
  <c r="Q35" i="1"/>
  <c r="Q28" i="1"/>
  <c r="J35" i="1"/>
  <c r="J58" i="4"/>
  <c r="I57" i="4"/>
  <c r="J106" i="4"/>
  <c r="J81" i="4"/>
  <c r="J43" i="1"/>
  <c r="J112" i="4"/>
  <c r="P35" i="1" l="1"/>
  <c r="J57" i="4"/>
  <c r="N35" i="1"/>
  <c r="J28" i="1"/>
  <c r="N43" i="1"/>
  <c r="P43" i="1"/>
  <c r="P28" i="1" l="1"/>
  <c r="N28" i="1"/>
  <c r="J53" i="4" l="1"/>
  <c r="I54" i="4" l="1"/>
  <c r="K68" i="4" l="1"/>
  <c r="J68" i="4"/>
  <c r="K42" i="4"/>
  <c r="J42" i="4"/>
  <c r="K39" i="4"/>
  <c r="J39" i="4"/>
  <c r="J12" i="4"/>
  <c r="J43" i="4" l="1"/>
  <c r="J70" i="4"/>
  <c r="K67" i="4"/>
  <c r="J69" i="4"/>
  <c r="I67" i="4"/>
  <c r="K38" i="4"/>
  <c r="J41" i="4"/>
  <c r="J44" i="4"/>
  <c r="I38" i="4"/>
  <c r="J67" i="4" l="1"/>
  <c r="J38" i="4"/>
  <c r="A38" i="1" l="1"/>
  <c r="K109" i="4"/>
  <c r="K103" i="4"/>
  <c r="K97" i="4"/>
  <c r="A21" i="1"/>
  <c r="K75" i="4"/>
  <c r="K76" i="4"/>
  <c r="K71" i="4"/>
  <c r="K59" i="4"/>
  <c r="K62" i="4"/>
  <c r="K56" i="4"/>
  <c r="K51" i="4"/>
  <c r="K49" i="4"/>
  <c r="A39" i="1" l="1"/>
  <c r="J61" i="4"/>
  <c r="Q30" i="1"/>
  <c r="Q34" i="1"/>
  <c r="Q40" i="1"/>
  <c r="Q29" i="1"/>
  <c r="Q32" i="1"/>
  <c r="Q42" i="1"/>
  <c r="Q44" i="1"/>
  <c r="A22" i="1"/>
  <c r="I76" i="4"/>
  <c r="J79" i="4"/>
  <c r="J78" i="4"/>
  <c r="J80" i="4"/>
  <c r="I71" i="4"/>
  <c r="J73" i="4"/>
  <c r="I59" i="4"/>
  <c r="J59" i="4" l="1"/>
  <c r="A40" i="1"/>
  <c r="J71" i="4"/>
  <c r="A23" i="1"/>
  <c r="J29" i="1"/>
  <c r="J32" i="1"/>
  <c r="J34" i="1"/>
  <c r="J76" i="4"/>
  <c r="A41" i="1" l="1"/>
  <c r="A24" i="1"/>
  <c r="P32" i="1"/>
  <c r="P29" i="1"/>
  <c r="P34" i="1"/>
  <c r="A42" i="1" l="1"/>
  <c r="A25" i="1"/>
  <c r="A26" i="1" l="1"/>
  <c r="A43" i="1" l="1"/>
  <c r="A27" i="1"/>
  <c r="A44" i="1" l="1"/>
  <c r="A45" i="1" s="1"/>
  <c r="A28" i="1"/>
  <c r="A29" i="1" l="1"/>
  <c r="A30" i="1" l="1"/>
  <c r="A31" i="1" l="1"/>
  <c r="A32" i="1" l="1"/>
  <c r="A33" i="1" l="1"/>
  <c r="A34" i="1" l="1"/>
  <c r="A35" i="1" l="1"/>
  <c r="G10" i="1" l="1"/>
  <c r="G9" i="1" s="1"/>
  <c r="D7" i="4"/>
  <c r="D6" i="4" s="1"/>
  <c r="K26" i="4"/>
  <c r="K25" i="4"/>
  <c r="K23" i="4"/>
  <c r="K21" i="4"/>
  <c r="J15" i="4"/>
  <c r="K14" i="4"/>
  <c r="K22" i="4" l="1"/>
  <c r="K20" i="4"/>
  <c r="Q13" i="1"/>
  <c r="K24" i="4"/>
  <c r="J26" i="4"/>
  <c r="Q15" i="1" l="1"/>
  <c r="Q16" i="1"/>
  <c r="I24" i="4"/>
  <c r="J21" i="4"/>
  <c r="Q17" i="1"/>
  <c r="I20" i="4"/>
  <c r="J25" i="4"/>
  <c r="J23" i="4"/>
  <c r="I22" i="4"/>
  <c r="J16" i="4"/>
  <c r="I14" i="4"/>
  <c r="J20" i="4" l="1"/>
  <c r="J17" i="1"/>
  <c r="J14" i="4"/>
  <c r="J22" i="4"/>
  <c r="J24" i="4"/>
  <c r="J15" i="1"/>
  <c r="J13" i="1"/>
  <c r="J16" i="1"/>
  <c r="P15" i="1" l="1"/>
  <c r="N17" i="1"/>
  <c r="P17" i="1"/>
  <c r="N15" i="1"/>
  <c r="P16" i="1"/>
  <c r="N16" i="1"/>
  <c r="N13" i="1"/>
  <c r="P13" i="1"/>
  <c r="A35" i="4" l="1"/>
  <c r="A38" i="4" s="1"/>
  <c r="A45" i="4" s="1"/>
  <c r="A48" i="4" s="1"/>
  <c r="A12" i="1"/>
  <c r="A11" i="4"/>
  <c r="A14" i="4" s="1"/>
  <c r="A17" i="4" s="1"/>
  <c r="K11" i="4"/>
  <c r="Q12" i="1" l="1"/>
  <c r="A13" i="1"/>
  <c r="A62" i="4"/>
  <c r="A67" i="4" s="1"/>
  <c r="J66" i="4"/>
  <c r="J63" i="4"/>
  <c r="J65" i="4"/>
  <c r="J13" i="4"/>
  <c r="I11" i="4"/>
  <c r="A14" i="1" l="1"/>
  <c r="J64" i="4"/>
  <c r="A71" i="4"/>
  <c r="A74" i="4" s="1"/>
  <c r="A76" i="4" s="1"/>
  <c r="A81" i="4" s="1"/>
  <c r="I62" i="4"/>
  <c r="A20" i="4"/>
  <c r="A22" i="4" s="1"/>
  <c r="A24" i="4" s="1"/>
  <c r="A27" i="4" s="1"/>
  <c r="J12" i="1"/>
  <c r="J11" i="4"/>
  <c r="J30" i="1" l="1"/>
  <c r="J62" i="4"/>
  <c r="A15" i="1"/>
  <c r="N12" i="1"/>
  <c r="P12" i="1"/>
  <c r="P30" i="1" l="1"/>
  <c r="A16" i="1"/>
  <c r="A17" i="1" l="1"/>
  <c r="A18" i="1" l="1"/>
  <c r="K47" i="4" l="1"/>
  <c r="K46" i="4"/>
  <c r="K34" i="4"/>
  <c r="K33" i="4"/>
  <c r="A89" i="4" l="1"/>
  <c r="A94" i="4" s="1"/>
  <c r="A97" i="4" s="1"/>
  <c r="A100" i="4" s="1"/>
  <c r="A103" i="4" s="1"/>
  <c r="J110" i="4"/>
  <c r="I109" i="4"/>
  <c r="J111" i="4"/>
  <c r="A106" i="4" l="1"/>
  <c r="A109" i="4" s="1"/>
  <c r="J44" i="1"/>
  <c r="J109" i="4"/>
  <c r="A112" i="4" l="1"/>
  <c r="P44" i="1"/>
  <c r="N44" i="1"/>
  <c r="I104" i="4" l="1"/>
  <c r="I98" i="4"/>
  <c r="I96" i="4"/>
  <c r="I95" i="4"/>
  <c r="K94" i="4"/>
  <c r="K89" i="4"/>
  <c r="I88" i="4"/>
  <c r="I87" i="4"/>
  <c r="K52" i="4"/>
  <c r="O10" i="1"/>
  <c r="O9" i="1" s="1"/>
  <c r="M10" i="1"/>
  <c r="M9" i="1" s="1"/>
  <c r="L10" i="1"/>
  <c r="L9" i="1" s="1"/>
  <c r="K10" i="1"/>
  <c r="K9" i="1" s="1"/>
  <c r="I10" i="1"/>
  <c r="I9" i="1" s="1"/>
  <c r="H10" i="1"/>
  <c r="H9" i="1" s="1"/>
  <c r="K28" i="4"/>
  <c r="K17" i="4"/>
  <c r="K8" i="4"/>
  <c r="I84" i="4" l="1"/>
  <c r="Q26" i="1"/>
  <c r="Q37" i="1"/>
  <c r="Q38" i="1"/>
  <c r="Q39" i="1"/>
  <c r="J28" i="4"/>
  <c r="J30" i="4"/>
  <c r="J33" i="4"/>
  <c r="J49" i="4"/>
  <c r="J87" i="4"/>
  <c r="J92" i="4"/>
  <c r="J96" i="4"/>
  <c r="J98" i="4"/>
  <c r="J105" i="4"/>
  <c r="J47" i="4"/>
  <c r="J88" i="4"/>
  <c r="J91" i="4"/>
  <c r="J93" i="4"/>
  <c r="J95" i="4"/>
  <c r="J99" i="4"/>
  <c r="J104" i="4"/>
  <c r="K45" i="4"/>
  <c r="K50" i="4"/>
  <c r="Q11" i="1"/>
  <c r="Q14" i="1"/>
  <c r="K55" i="4"/>
  <c r="K74" i="4"/>
  <c r="I89" i="4"/>
  <c r="K27" i="4"/>
  <c r="I97" i="4"/>
  <c r="K32" i="4"/>
  <c r="K48" i="4"/>
  <c r="I94" i="4"/>
  <c r="I103" i="4"/>
  <c r="J34" i="4"/>
  <c r="I32" i="4"/>
  <c r="I48" i="4"/>
  <c r="J9" i="4"/>
  <c r="I27" i="4"/>
  <c r="I83" i="4" l="1"/>
  <c r="J84" i="4"/>
  <c r="Q24" i="1"/>
  <c r="Q20" i="1"/>
  <c r="Q33" i="1"/>
  <c r="Q27" i="1"/>
  <c r="Q23" i="1"/>
  <c r="Q22" i="1"/>
  <c r="Q31" i="1"/>
  <c r="Q25" i="1"/>
  <c r="Q21" i="1"/>
  <c r="J42" i="1"/>
  <c r="J40" i="1"/>
  <c r="J38" i="1"/>
  <c r="J39" i="1"/>
  <c r="J37" i="1"/>
  <c r="J24" i="1"/>
  <c r="J20" i="1"/>
  <c r="J22" i="1"/>
  <c r="I8" i="4"/>
  <c r="J54" i="4"/>
  <c r="J10" i="4"/>
  <c r="I52" i="4"/>
  <c r="J94" i="4"/>
  <c r="J97" i="4"/>
  <c r="J103" i="4"/>
  <c r="J27" i="4"/>
  <c r="J89" i="4"/>
  <c r="J51" i="4"/>
  <c r="J75" i="4"/>
  <c r="J19" i="4"/>
  <c r="J18" i="1"/>
  <c r="J46" i="4"/>
  <c r="J56" i="4"/>
  <c r="J48" i="4"/>
  <c r="J32" i="4"/>
  <c r="Q18" i="1"/>
  <c r="I55" i="4"/>
  <c r="I74" i="4"/>
  <c r="I50" i="4"/>
  <c r="I45" i="4"/>
  <c r="I17" i="4"/>
  <c r="J36" i="1" l="1"/>
  <c r="I31" i="4"/>
  <c r="P42" i="1"/>
  <c r="J45" i="4"/>
  <c r="J50" i="4"/>
  <c r="J55" i="4"/>
  <c r="J17" i="4"/>
  <c r="J74" i="4"/>
  <c r="J8" i="4"/>
  <c r="J52" i="4"/>
  <c r="N18" i="1"/>
  <c r="P37" i="1"/>
  <c r="N37" i="1"/>
  <c r="P39" i="1"/>
  <c r="N39" i="1"/>
  <c r="P38" i="1"/>
  <c r="N38" i="1"/>
  <c r="N42" i="1"/>
  <c r="P40" i="1"/>
  <c r="N40" i="1"/>
  <c r="J23" i="1"/>
  <c r="J27" i="1"/>
  <c r="P22" i="1"/>
  <c r="P20" i="1"/>
  <c r="P24" i="1"/>
  <c r="J25" i="1"/>
  <c r="J33" i="1"/>
  <c r="J21" i="1"/>
  <c r="J31" i="1"/>
  <c r="J26" i="1"/>
  <c r="J11" i="1"/>
  <c r="I7" i="4"/>
  <c r="P18" i="1"/>
  <c r="J14" i="1"/>
  <c r="I6" i="4" l="1"/>
  <c r="J19" i="1"/>
  <c r="N36" i="1"/>
  <c r="N11" i="1"/>
  <c r="N14" i="1"/>
  <c r="P11" i="1"/>
  <c r="P26" i="1"/>
  <c r="P31" i="1"/>
  <c r="P21" i="1"/>
  <c r="P33" i="1"/>
  <c r="P25" i="1"/>
  <c r="P27" i="1"/>
  <c r="P23" i="1"/>
  <c r="J10" i="1"/>
  <c r="P14" i="1"/>
  <c r="J9" i="1" l="1"/>
  <c r="N10" i="1"/>
  <c r="N34" i="1" l="1"/>
  <c r="N33" i="1" l="1"/>
  <c r="N32" i="1" l="1"/>
  <c r="N31" i="1" l="1"/>
  <c r="N30" i="1" l="1"/>
  <c r="N29" i="1" l="1"/>
  <c r="N27" i="1" l="1"/>
  <c r="N26" i="1" l="1"/>
  <c r="N25" i="1" l="1"/>
  <c r="N24" i="1" l="1"/>
  <c r="N23" i="1" l="1"/>
  <c r="N22" i="1" l="1"/>
  <c r="N21" i="1" l="1"/>
  <c r="N20" i="1" l="1"/>
  <c r="N19" i="1" l="1"/>
  <c r="N9" i="1" s="1"/>
</calcChain>
</file>

<file path=xl/sharedStrings.xml><?xml version="1.0" encoding="utf-8"?>
<sst xmlns="http://schemas.openxmlformats.org/spreadsheetml/2006/main" count="411" uniqueCount="101">
  <si>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</si>
  <si>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</si>
  <si>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</si>
  <si>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</si>
  <si>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</si>
  <si>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</si>
  <si>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</si>
  <si>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</si>
  <si>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</si>
  <si>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</si>
  <si>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</si>
  <si>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</si>
  <si>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</si>
  <si>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</si>
  <si>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</si>
  <si>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</si>
  <si>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Примечание:</t>
  </si>
  <si>
    <t>Количество жителей, зарегистрированных в МКД на дату утверждения краткосрочного плана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</si>
  <si>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</si>
  <si>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</si>
  <si>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</si>
  <si>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</si>
  <si>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</si>
  <si>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</si>
  <si>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</si>
  <si>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</si>
  <si>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</si>
  <si>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Код МКД</t>
  </si>
  <si>
    <t>Итого по Асиновскому району</t>
  </si>
  <si>
    <t>Год ввода в эксплуатацию</t>
  </si>
  <si>
    <t>Площадь помещений в МКД</t>
  </si>
  <si>
    <t>Способ формирования фонда капитального ремонта многоквартирного дома &lt;3&gt;</t>
  </si>
  <si>
    <t>Материал стен &lt;4&gt;</t>
  </si>
  <si>
    <t xml:space="preserve">&lt;1&gt; 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</si>
  <si>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</si>
  <si>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</si>
  <si>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</si>
  <si>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 xml:space="preserve">&lt;4&gt; </t>
  </si>
  <si>
    <t>выбирается из списка: К - кирпичные, П - панельные, Д - деревянные, Пр - прочие.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</si>
  <si>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5;</t>
  </si>
  <si>
    <t>П</t>
  </si>
  <si>
    <t>крыша</t>
  </si>
  <si>
    <t>Итого</t>
  </si>
  <si>
    <t>ремонт</t>
  </si>
  <si>
    <t>К</t>
  </si>
  <si>
    <t>строительный контроль</t>
  </si>
  <si>
    <t>внутридомовая инженерная система теплоснабжения</t>
  </si>
  <si>
    <t>внутридомовая инженерная система холодного водоснабжения</t>
  </si>
  <si>
    <t>фасад</t>
  </si>
  <si>
    <t>ПСД</t>
  </si>
  <si>
    <t>СМР</t>
  </si>
  <si>
    <t>г. Асино, ул. им. Ивана Черных, д. 18</t>
  </si>
  <si>
    <t>г. Асино, ул. Транспортная, д. 1</t>
  </si>
  <si>
    <t>ПСД, СМР</t>
  </si>
  <si>
    <t>ТС</t>
  </si>
  <si>
    <t>РУФ</t>
  </si>
  <si>
    <t>г. Асино, ул. им. Куйбышева, д. 8</t>
  </si>
  <si>
    <t>г. Асино, ул. Партизанская, д. 40</t>
  </si>
  <si>
    <t>Д</t>
  </si>
  <si>
    <t>разработка проектной документации, включая проведение проверки достоверности определения сметной стоимости</t>
  </si>
  <si>
    <t>разработка проектной документации, включая проведение проверки достоверности определения сметной стоимости (ремонт)</t>
  </si>
  <si>
    <t>утепление</t>
  </si>
  <si>
    <t>г. Асино, ул. им. Ю. Гагарина, д. 6</t>
  </si>
  <si>
    <t>Вид элемента строительных конструкций, оборудования, инженерных систем &lt;1&gt;</t>
  </si>
  <si>
    <t>Вид работы (услуги) по капитальному ремонту &lt;2&gt;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</si>
  <si>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</si>
  <si>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</si>
  <si>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МКД - многоквартирный дом;</t>
  </si>
  <si>
    <t>ТС ХВС</t>
  </si>
  <si>
    <t>Фонд - государственная корпорация - Фонд содействия реформированию жилищно-коммунального хозяйства.</t>
  </si>
  <si>
    <t>2020 год</t>
  </si>
  <si>
    <t>2021 год</t>
  </si>
  <si>
    <t>2022 год</t>
  </si>
  <si>
    <t>2020</t>
  </si>
  <si>
    <t>г. Асино, ул. 9 Мая, д. 64</t>
  </si>
  <si>
    <t>г. Асино, ул. им. 370 Стрелковой дивизии, д. 30</t>
  </si>
  <si>
    <t>г. Асино, ул. им. 370 Стрелковой дивизии, д. 36</t>
  </si>
  <si>
    <t>г. Асино, ул. им. 370 Стрелковой дивизии, д. 38</t>
  </si>
  <si>
    <t>г. Асино, ул. им. 370 Стрелковой дивизии, д. 40</t>
  </si>
  <si>
    <t>г. Асино, ул. Павлика Морозова, д. 2</t>
  </si>
  <si>
    <t>г. Асино, ул. Павлика Морозова, д. 5</t>
  </si>
  <si>
    <t>г. Асино, ул. Партизанская, д. 45</t>
  </si>
  <si>
    <t>г. Асино, ул. Сельская, д. 53</t>
  </si>
  <si>
    <t>г. Асино, ул. Сельская, д. 55</t>
  </si>
  <si>
    <t>г. Асино, ул. Станционная, д. 25</t>
  </si>
  <si>
    <t>г. Асино, ул. Челюскина, д. 15</t>
  </si>
  <si>
    <t>г. Асино, ул. имени В.В. Липатова, д. 25</t>
  </si>
  <si>
    <t>г. Асино, ул. имени Ленина, д. 90</t>
  </si>
  <si>
    <t>г. Асино, ул. Павлика Морозова, д. 3</t>
  </si>
  <si>
    <t>с. Ягодное, ул. Школьная, д. 1в</t>
  </si>
  <si>
    <t>несущие и ограждающие ненесущие конструкции, не отнесенные в соответствии с законодательством о градостроительной деятельности к реконструкции объектов капитального строительства</t>
  </si>
  <si>
    <t>К НОК</t>
  </si>
  <si>
    <t>Краткосрочный план реализации в 2020 - 2022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</si>
  <si>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</si>
  <si>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</si>
  <si>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</si>
  <si>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г. Асино, ул. Николая Довгалюка, д. 2</t>
  </si>
  <si>
    <t>внутридомовая инженерная система электроснабжения</t>
  </si>
  <si>
    <t>К ЭС</t>
  </si>
  <si>
    <t>Приложение
к постановлению Администрации Асиновского городского поселения
от 28.12.2021                                 №804/21</t>
  </si>
  <si>
    <r>
      <t>Приложение 2 к постановлению Администрации Асиновского
городского поселения
от</t>
    </r>
    <r>
      <rPr>
        <u/>
        <sz val="12"/>
        <color theme="1"/>
        <rFont val="PT Astra Serif"/>
        <charset val="204"/>
      </rPr>
      <t xml:space="preserve"> 28.12.2021</t>
    </r>
    <r>
      <rPr>
        <sz val="12"/>
        <color theme="1"/>
        <rFont val="PT Astra Serif"/>
        <family val="1"/>
        <charset val="204"/>
      </rPr>
      <t xml:space="preserve"> № _</t>
    </r>
    <r>
      <rPr>
        <u/>
        <sz val="12"/>
        <color theme="1"/>
        <rFont val="PT Astra Serif"/>
        <charset val="204"/>
      </rPr>
      <t>804/21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</si>
</sst>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u/>
      <sz val="12"/>
      <color theme="1"/>
      <name val="PT Astra Serif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1" fontId="2" fillId="0" borderId="1" xfId="0" quotePrefix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quotePrefix="1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1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Border="1"/>
    <xf numFmtId="0" fontId="3" fillId="0" borderId="0" xfId="0" applyFont="1" applyFill="1" applyAlignment="1">
      <alignment horizontal="left" vertical="center"/>
    </xf>
    <xf numFmtId="4" fontId="3" fillId="0" borderId="0" xfId="0" applyNumberFormat="1" applyFont="1" applyFill="1"/>
    <xf numFmtId="1" fontId="3" fillId="0" borderId="0" xfId="0" applyNumberFormat="1" applyFont="1" applyFill="1"/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top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0" fontId="2" fillId="0" borderId="1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3" fontId="2" fillId="0" borderId="1" xfId="0" quotePrefix="1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8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center" textRotation="90" wrapText="1"/>
    </xf>
    <xf numFmtId="4" fontId="2" fillId="0" borderId="7" xfId="0" applyNumberFormat="1" applyFont="1" applyFill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" fillId="0" borderId="7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top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view="pageBreakPreview" zoomScale="70" zoomScaleNormal="85" zoomScaleSheetLayoutView="70" workbookViewId="0">
      <pane xSplit="3" ySplit="8" topLeftCell="M9" activePane="bottomRight" state="frozen"/>
      <selection pane="topRight" activeCell="D1" sqref="D1"/>
      <selection pane="bottomLeft" activeCell="A9" sqref="A9"/>
      <selection pane="bottomRight" activeCell="O1" sqref="O1:S1"/>
    </sheetView>
  </sheetViews>
  <sheetFormatPr defaultColWidth="9.140625" defaultRowHeight="15.75"/>
  <cols>
    <col min="1" max="1" width="9.42578125" style="21" customWidth="1"/>
    <col min="2" max="2" width="9.5703125" style="21" customWidth="1"/>
    <col min="3" max="3" width="48.85546875" style="4" customWidth="1"/>
    <col min="4" max="4" width="12.85546875" style="22" customWidth="1"/>
    <col min="5" max="5" width="13.28515625" style="23" customWidth="1"/>
    <col min="6" max="6" width="14.42578125" style="23" customWidth="1"/>
    <col min="7" max="7" width="14.85546875" style="23" customWidth="1"/>
    <col min="8" max="8" width="16.42578125" style="23" customWidth="1"/>
    <col min="9" max="9" width="11.42578125" style="24" customWidth="1"/>
    <col min="10" max="10" width="20.5703125" style="23" customWidth="1"/>
    <col min="11" max="11" width="12.140625" style="23" customWidth="1"/>
    <col min="12" max="13" width="12.85546875" style="23" customWidth="1"/>
    <col min="14" max="14" width="20.140625" style="23" customWidth="1"/>
    <col min="15" max="15" width="16.5703125" style="23" customWidth="1"/>
    <col min="16" max="16" width="13.7109375" style="23" customWidth="1"/>
    <col min="17" max="17" width="12.5703125" style="23" customWidth="1"/>
    <col min="18" max="18" width="8.85546875" style="23" customWidth="1"/>
    <col min="19" max="19" width="8.42578125" style="86" customWidth="1"/>
    <col min="20" max="20" width="12.85546875" style="4" bestFit="1" customWidth="1"/>
    <col min="21" max="21" width="14.5703125" style="4" bestFit="1" customWidth="1"/>
    <col min="22" max="82" width="12.85546875" style="4" bestFit="1" customWidth="1"/>
    <col min="83" max="83" width="13.42578125" style="4" bestFit="1" customWidth="1"/>
    <col min="84" max="16384" width="9.140625" style="4"/>
  </cols>
  <sheetData>
    <row r="1" spans="1:19" s="85" customFormat="1" ht="86.25" customHeight="1">
      <c r="A1" s="1"/>
      <c r="B1" s="1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88" t="s">
        <v>99</v>
      </c>
      <c r="P1" s="88"/>
      <c r="Q1" s="88"/>
      <c r="R1" s="88"/>
      <c r="S1" s="88"/>
    </row>
    <row r="2" spans="1:19" s="85" customFormat="1">
      <c r="A2" s="89" t="s">
        <v>92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19">
      <c r="A3" s="96" t="s">
        <v>93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</row>
    <row r="4" spans="1:19">
      <c r="A4" s="90" t="s">
        <v>0</v>
      </c>
      <c r="B4" s="100" t="s">
        <v>27</v>
      </c>
      <c r="C4" s="104" t="s">
        <v>1</v>
      </c>
      <c r="D4" s="97" t="s">
        <v>29</v>
      </c>
      <c r="E4" s="97" t="s">
        <v>63</v>
      </c>
      <c r="F4" s="97" t="s">
        <v>64</v>
      </c>
      <c r="G4" s="97" t="s">
        <v>3</v>
      </c>
      <c r="H4" s="97" t="s">
        <v>30</v>
      </c>
      <c r="I4" s="100" t="s">
        <v>17</v>
      </c>
      <c r="J4" s="107" t="s">
        <v>4</v>
      </c>
      <c r="K4" s="108"/>
      <c r="L4" s="108"/>
      <c r="M4" s="108"/>
      <c r="N4" s="108"/>
      <c r="O4" s="109"/>
      <c r="P4" s="97" t="s">
        <v>65</v>
      </c>
      <c r="Q4" s="97" t="s">
        <v>66</v>
      </c>
      <c r="R4" s="97" t="s">
        <v>5</v>
      </c>
      <c r="S4" s="93" t="s">
        <v>31</v>
      </c>
    </row>
    <row r="5" spans="1:19">
      <c r="A5" s="91"/>
      <c r="B5" s="101"/>
      <c r="C5" s="105"/>
      <c r="D5" s="98"/>
      <c r="E5" s="98"/>
      <c r="F5" s="98"/>
      <c r="G5" s="98"/>
      <c r="H5" s="98"/>
      <c r="I5" s="101"/>
      <c r="J5" s="97" t="s">
        <v>14</v>
      </c>
      <c r="K5" s="107" t="s">
        <v>15</v>
      </c>
      <c r="L5" s="108"/>
      <c r="M5" s="108"/>
      <c r="N5" s="108"/>
      <c r="O5" s="109"/>
      <c r="P5" s="98"/>
      <c r="Q5" s="98"/>
      <c r="R5" s="98"/>
      <c r="S5" s="94"/>
    </row>
    <row r="6" spans="1:19" ht="98.25">
      <c r="A6" s="91"/>
      <c r="B6" s="101"/>
      <c r="C6" s="105"/>
      <c r="D6" s="98"/>
      <c r="E6" s="98"/>
      <c r="F6" s="98"/>
      <c r="G6" s="99"/>
      <c r="H6" s="99"/>
      <c r="I6" s="102"/>
      <c r="J6" s="99"/>
      <c r="K6" s="5" t="s">
        <v>6</v>
      </c>
      <c r="L6" s="5" t="s">
        <v>7</v>
      </c>
      <c r="M6" s="5" t="s">
        <v>8</v>
      </c>
      <c r="N6" s="5" t="s">
        <v>25</v>
      </c>
      <c r="O6" s="5" t="s">
        <v>26</v>
      </c>
      <c r="P6" s="99"/>
      <c r="Q6" s="99"/>
      <c r="R6" s="98"/>
      <c r="S6" s="94"/>
    </row>
    <row r="7" spans="1:19">
      <c r="A7" s="92"/>
      <c r="B7" s="102"/>
      <c r="C7" s="106"/>
      <c r="D7" s="99"/>
      <c r="E7" s="99"/>
      <c r="F7" s="99"/>
      <c r="G7" s="82" t="s">
        <v>9</v>
      </c>
      <c r="H7" s="82" t="s">
        <v>9</v>
      </c>
      <c r="I7" s="6" t="s">
        <v>10</v>
      </c>
      <c r="J7" s="82" t="s">
        <v>11</v>
      </c>
      <c r="K7" s="82" t="s">
        <v>11</v>
      </c>
      <c r="L7" s="82" t="s">
        <v>11</v>
      </c>
      <c r="M7" s="82" t="s">
        <v>11</v>
      </c>
      <c r="N7" s="82" t="s">
        <v>11</v>
      </c>
      <c r="O7" s="82" t="s">
        <v>11</v>
      </c>
      <c r="P7" s="82" t="s">
        <v>12</v>
      </c>
      <c r="Q7" s="82" t="s">
        <v>12</v>
      </c>
      <c r="R7" s="99"/>
      <c r="S7" s="95"/>
    </row>
    <row r="8" spans="1:19">
      <c r="A8" s="7">
        <v>1</v>
      </c>
      <c r="B8" s="7">
        <v>2</v>
      </c>
      <c r="C8" s="7">
        <v>3</v>
      </c>
      <c r="D8" s="6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</row>
    <row r="9" spans="1:19" ht="15.75" customHeight="1">
      <c r="A9" s="103" t="s">
        <v>28</v>
      </c>
      <c r="B9" s="103"/>
      <c r="C9" s="103"/>
      <c r="D9" s="9" t="s">
        <v>13</v>
      </c>
      <c r="E9" s="8" t="s">
        <v>13</v>
      </c>
      <c r="F9" s="8" t="s">
        <v>13</v>
      </c>
      <c r="G9" s="8">
        <f>G10+G19+G36</f>
        <v>39423.03</v>
      </c>
      <c r="H9" s="8">
        <f t="shared" ref="H9:O9" si="0">H10+H19+H36</f>
        <v>32383.39</v>
      </c>
      <c r="I9" s="10">
        <f t="shared" si="0"/>
        <v>1056</v>
      </c>
      <c r="J9" s="8">
        <f t="shared" si="0"/>
        <v>92338482.650000006</v>
      </c>
      <c r="K9" s="8">
        <f t="shared" si="0"/>
        <v>0</v>
      </c>
      <c r="L9" s="8">
        <f t="shared" si="0"/>
        <v>0</v>
      </c>
      <c r="M9" s="8">
        <f t="shared" si="0"/>
        <v>0</v>
      </c>
      <c r="N9" s="8">
        <f t="shared" si="0"/>
        <v>90658788.549999997</v>
      </c>
      <c r="O9" s="8">
        <f t="shared" si="0"/>
        <v>1679694.1</v>
      </c>
      <c r="P9" s="8" t="s">
        <v>13</v>
      </c>
      <c r="Q9" s="8" t="s">
        <v>13</v>
      </c>
      <c r="R9" s="8" t="s">
        <v>13</v>
      </c>
      <c r="S9" s="8" t="s">
        <v>13</v>
      </c>
    </row>
    <row r="10" spans="1:19" ht="15.75" customHeight="1">
      <c r="A10" s="103" t="s">
        <v>70</v>
      </c>
      <c r="B10" s="103"/>
      <c r="C10" s="103"/>
      <c r="D10" s="9" t="s">
        <v>13</v>
      </c>
      <c r="E10" s="8" t="s">
        <v>13</v>
      </c>
      <c r="F10" s="8" t="s">
        <v>13</v>
      </c>
      <c r="G10" s="8">
        <f>SUM(G11:G18)</f>
        <v>15225.26</v>
      </c>
      <c r="H10" s="8">
        <f t="shared" ref="H10:O10" si="1">SUM(H11:H18)</f>
        <v>12305.87</v>
      </c>
      <c r="I10" s="10">
        <f t="shared" si="1"/>
        <v>367</v>
      </c>
      <c r="J10" s="8">
        <f t="shared" si="1"/>
        <v>34125387.560000002</v>
      </c>
      <c r="K10" s="8">
        <f t="shared" si="1"/>
        <v>0</v>
      </c>
      <c r="L10" s="8">
        <f t="shared" si="1"/>
        <v>0</v>
      </c>
      <c r="M10" s="8">
        <f t="shared" si="1"/>
        <v>0</v>
      </c>
      <c r="N10" s="8">
        <f t="shared" si="1"/>
        <v>33465411.039999999</v>
      </c>
      <c r="O10" s="8">
        <f t="shared" si="1"/>
        <v>659976.52</v>
      </c>
      <c r="P10" s="8" t="s">
        <v>13</v>
      </c>
      <c r="Q10" s="8" t="s">
        <v>13</v>
      </c>
      <c r="R10" s="8" t="s">
        <v>13</v>
      </c>
      <c r="S10" s="10" t="s">
        <v>13</v>
      </c>
    </row>
    <row r="11" spans="1:19" s="85" customFormat="1" ht="15.75" customHeight="1">
      <c r="A11" s="71">
        <v>1</v>
      </c>
      <c r="B11" s="71">
        <v>4405</v>
      </c>
      <c r="C11" s="81" t="s">
        <v>51</v>
      </c>
      <c r="D11" s="71">
        <v>1988</v>
      </c>
      <c r="E11" s="71" t="s">
        <v>44</v>
      </c>
      <c r="F11" s="83" t="s">
        <v>50</v>
      </c>
      <c r="G11" s="8">
        <v>2594.37</v>
      </c>
      <c r="H11" s="8">
        <v>1765</v>
      </c>
      <c r="I11" s="13">
        <v>47</v>
      </c>
      <c r="J11" s="14">
        <f>'Форма 2'!I8</f>
        <v>7206813.8799999999</v>
      </c>
      <c r="K11" s="8">
        <v>0</v>
      </c>
      <c r="L11" s="8">
        <v>0</v>
      </c>
      <c r="M11" s="8">
        <v>0</v>
      </c>
      <c r="N11" s="8">
        <f>J11-K11-L11-M11-O11</f>
        <v>7070826.0899999999</v>
      </c>
      <c r="O11" s="8">
        <v>135987.79</v>
      </c>
      <c r="P11" s="8">
        <f>J11/H11</f>
        <v>4083.18</v>
      </c>
      <c r="Q11" s="14">
        <f>'Форма 2'!K8</f>
        <v>5144</v>
      </c>
      <c r="R11" s="15" t="s">
        <v>73</v>
      </c>
      <c r="S11" s="87">
        <v>1</v>
      </c>
    </row>
    <row r="12" spans="1:19" s="85" customFormat="1" ht="15.75" customHeight="1">
      <c r="A12" s="73">
        <f>A11+1</f>
        <v>2</v>
      </c>
      <c r="B12" s="73">
        <v>4563</v>
      </c>
      <c r="C12" s="75" t="s">
        <v>62</v>
      </c>
      <c r="D12" s="16">
        <v>1976</v>
      </c>
      <c r="E12" s="83" t="s">
        <v>44</v>
      </c>
      <c r="F12" s="83" t="s">
        <v>50</v>
      </c>
      <c r="G12" s="17">
        <v>4770.96</v>
      </c>
      <c r="H12" s="17">
        <v>4357.2700000000004</v>
      </c>
      <c r="I12" s="13">
        <v>123</v>
      </c>
      <c r="J12" s="18">
        <f>'Форма 2'!I11</f>
        <v>10662580.619999999</v>
      </c>
      <c r="K12" s="8">
        <v>0</v>
      </c>
      <c r="L12" s="8">
        <v>0</v>
      </c>
      <c r="M12" s="8">
        <v>0</v>
      </c>
      <c r="N12" s="8">
        <f>J12-K12-L12-M12-O12</f>
        <v>10468313.75</v>
      </c>
      <c r="O12" s="8">
        <v>194266.87</v>
      </c>
      <c r="P12" s="18">
        <f>J12/H12</f>
        <v>2447.08</v>
      </c>
      <c r="Q12" s="8">
        <f>'Форма 2'!K11</f>
        <v>3878</v>
      </c>
      <c r="R12" s="11" t="s">
        <v>73</v>
      </c>
      <c r="S12" s="87">
        <v>1</v>
      </c>
    </row>
    <row r="13" spans="1:19" s="85" customFormat="1" ht="15.75" customHeight="1">
      <c r="A13" s="73">
        <f t="shared" ref="A13" si="2">A12+1</f>
        <v>3</v>
      </c>
      <c r="B13" s="73">
        <v>4598</v>
      </c>
      <c r="C13" s="75" t="s">
        <v>56</v>
      </c>
      <c r="D13" s="16">
        <v>1981</v>
      </c>
      <c r="E13" s="83" t="s">
        <v>44</v>
      </c>
      <c r="F13" s="83" t="s">
        <v>50</v>
      </c>
      <c r="G13" s="17">
        <v>818.97</v>
      </c>
      <c r="H13" s="17">
        <v>727.8</v>
      </c>
      <c r="I13" s="13">
        <v>20</v>
      </c>
      <c r="J13" s="18">
        <f>'Форма 2'!I14</f>
        <v>3434149.4</v>
      </c>
      <c r="K13" s="8">
        <v>0</v>
      </c>
      <c r="L13" s="8">
        <v>0</v>
      </c>
      <c r="M13" s="8">
        <v>0</v>
      </c>
      <c r="N13" s="8">
        <f t="shared" ref="N13" si="3">J13-K13-L13-M13-O13</f>
        <v>3356882.85</v>
      </c>
      <c r="O13" s="8">
        <v>77266.55</v>
      </c>
      <c r="P13" s="18">
        <f t="shared" ref="P13" si="4">J13/H13</f>
        <v>4718.53</v>
      </c>
      <c r="Q13" s="8">
        <f>'Форма 2'!K14</f>
        <v>7688</v>
      </c>
      <c r="R13" s="11">
        <v>2020</v>
      </c>
      <c r="S13" s="87">
        <v>1</v>
      </c>
    </row>
    <row r="14" spans="1:19" s="85" customFormat="1" ht="15.75" customHeight="1">
      <c r="A14" s="71">
        <f>A13+1</f>
        <v>4</v>
      </c>
      <c r="B14" s="71">
        <v>4589</v>
      </c>
      <c r="C14" s="19" t="s">
        <v>52</v>
      </c>
      <c r="D14" s="71">
        <v>1990</v>
      </c>
      <c r="E14" s="12" t="s">
        <v>44</v>
      </c>
      <c r="F14" s="83" t="s">
        <v>50</v>
      </c>
      <c r="G14" s="20">
        <v>5250.48</v>
      </c>
      <c r="H14" s="20">
        <v>4060.4</v>
      </c>
      <c r="I14" s="13">
        <v>115</v>
      </c>
      <c r="J14" s="8">
        <f>'Форма 2'!I17</f>
        <v>10320593.359999999</v>
      </c>
      <c r="K14" s="8">
        <v>0</v>
      </c>
      <c r="L14" s="8">
        <v>0</v>
      </c>
      <c r="M14" s="8">
        <v>0</v>
      </c>
      <c r="N14" s="8">
        <f>J14-K14-L14-M14-O14</f>
        <v>10125922.949999999</v>
      </c>
      <c r="O14" s="8">
        <v>194670.41</v>
      </c>
      <c r="P14" s="14">
        <f>J14/H14</f>
        <v>2541.77</v>
      </c>
      <c r="Q14" s="8">
        <f>'Форма 2'!K17</f>
        <v>3878</v>
      </c>
      <c r="R14" s="15" t="s">
        <v>73</v>
      </c>
      <c r="S14" s="87">
        <v>1</v>
      </c>
    </row>
    <row r="15" spans="1:19" s="85" customFormat="1" ht="15.75" customHeight="1">
      <c r="A15" s="73">
        <f t="shared" ref="A15:A17" si="5">A14+1</f>
        <v>5</v>
      </c>
      <c r="B15" s="78">
        <v>8083</v>
      </c>
      <c r="C15" s="79" t="s">
        <v>80</v>
      </c>
      <c r="D15" s="83">
        <v>1953</v>
      </c>
      <c r="E15" s="83" t="s">
        <v>54</v>
      </c>
      <c r="F15" s="83" t="s">
        <v>49</v>
      </c>
      <c r="G15" s="8">
        <v>425.58</v>
      </c>
      <c r="H15" s="8">
        <v>325.2</v>
      </c>
      <c r="I15" s="13">
        <v>12</v>
      </c>
      <c r="J15" s="8">
        <f>'Форма 2'!I20</f>
        <v>44546.92</v>
      </c>
      <c r="K15" s="8">
        <v>0</v>
      </c>
      <c r="L15" s="8">
        <v>0</v>
      </c>
      <c r="M15" s="8">
        <v>0</v>
      </c>
      <c r="N15" s="8">
        <f t="shared" ref="N15:N17" si="6">J15-K15-L15-M15-O15</f>
        <v>43720.74</v>
      </c>
      <c r="O15" s="8">
        <v>826.18</v>
      </c>
      <c r="P15" s="8">
        <f t="shared" ref="P15:P17" si="7">J15/H15</f>
        <v>136.97999999999999</v>
      </c>
      <c r="Q15" s="8">
        <f>'Форма 2'!K20</f>
        <v>137</v>
      </c>
      <c r="R15" s="11">
        <v>2020</v>
      </c>
      <c r="S15" s="87">
        <v>1</v>
      </c>
    </row>
    <row r="16" spans="1:19" s="85" customFormat="1" ht="15.75" customHeight="1">
      <c r="A16" s="73">
        <f t="shared" si="5"/>
        <v>6</v>
      </c>
      <c r="B16" s="78">
        <v>4480</v>
      </c>
      <c r="C16" s="79" t="s">
        <v>82</v>
      </c>
      <c r="D16" s="83">
        <v>1956</v>
      </c>
      <c r="E16" s="83" t="s">
        <v>44</v>
      </c>
      <c r="F16" s="83" t="s">
        <v>49</v>
      </c>
      <c r="G16" s="8">
        <v>426.1</v>
      </c>
      <c r="H16" s="8">
        <v>385.1</v>
      </c>
      <c r="I16" s="13">
        <v>16</v>
      </c>
      <c r="J16" s="8">
        <f>'Форма 2'!I22</f>
        <v>67454.87</v>
      </c>
      <c r="K16" s="8">
        <v>0</v>
      </c>
      <c r="L16" s="8">
        <v>0</v>
      </c>
      <c r="M16" s="8">
        <v>0</v>
      </c>
      <c r="N16" s="8">
        <f t="shared" si="6"/>
        <v>65691.22</v>
      </c>
      <c r="O16" s="8">
        <v>1763.65</v>
      </c>
      <c r="P16" s="8">
        <f t="shared" si="7"/>
        <v>175.16</v>
      </c>
      <c r="Q16" s="8">
        <f>'Форма 2'!K22</f>
        <v>247</v>
      </c>
      <c r="R16" s="11">
        <v>2020</v>
      </c>
      <c r="S16" s="87">
        <v>1</v>
      </c>
    </row>
    <row r="17" spans="1:19" s="85" customFormat="1" ht="15.75" customHeight="1">
      <c r="A17" s="73">
        <f t="shared" si="5"/>
        <v>7</v>
      </c>
      <c r="B17" s="78">
        <v>4532</v>
      </c>
      <c r="C17" s="79" t="s">
        <v>84</v>
      </c>
      <c r="D17" s="83">
        <v>1938</v>
      </c>
      <c r="E17" s="83" t="s">
        <v>68</v>
      </c>
      <c r="F17" s="83" t="s">
        <v>49</v>
      </c>
      <c r="G17" s="8">
        <v>347</v>
      </c>
      <c r="H17" s="8">
        <v>317.60000000000002</v>
      </c>
      <c r="I17" s="13">
        <v>19</v>
      </c>
      <c r="J17" s="8">
        <f>'Форма 2'!I24</f>
        <v>53169.84</v>
      </c>
      <c r="K17" s="8">
        <v>0</v>
      </c>
      <c r="L17" s="8">
        <v>0</v>
      </c>
      <c r="M17" s="8">
        <v>0</v>
      </c>
      <c r="N17" s="8">
        <f t="shared" si="6"/>
        <v>52116.480000000003</v>
      </c>
      <c r="O17" s="8">
        <v>1053.3599999999999</v>
      </c>
      <c r="P17" s="8">
        <f t="shared" si="7"/>
        <v>167.41</v>
      </c>
      <c r="Q17" s="8">
        <f>'Форма 2'!K24</f>
        <v>179</v>
      </c>
      <c r="R17" s="11">
        <v>2020</v>
      </c>
      <c r="S17" s="87">
        <v>1</v>
      </c>
    </row>
    <row r="18" spans="1:19" s="85" customFormat="1" ht="15.75" customHeight="1">
      <c r="A18" s="71">
        <f>A17+1</f>
        <v>8</v>
      </c>
      <c r="B18" s="78">
        <v>4464</v>
      </c>
      <c r="C18" s="79" t="s">
        <v>85</v>
      </c>
      <c r="D18" s="71">
        <v>1969</v>
      </c>
      <c r="E18" s="83" t="s">
        <v>44</v>
      </c>
      <c r="F18" s="83" t="s">
        <v>53</v>
      </c>
      <c r="G18" s="8">
        <v>591.79999999999995</v>
      </c>
      <c r="H18" s="8">
        <v>367.5</v>
      </c>
      <c r="I18" s="13">
        <v>15</v>
      </c>
      <c r="J18" s="8">
        <f>'Форма 2'!I27</f>
        <v>2336078.67</v>
      </c>
      <c r="K18" s="8">
        <v>0</v>
      </c>
      <c r="L18" s="8">
        <v>0</v>
      </c>
      <c r="M18" s="8">
        <v>0</v>
      </c>
      <c r="N18" s="8">
        <f>J18-K18-L18-M18-O18</f>
        <v>2281936.96</v>
      </c>
      <c r="O18" s="8">
        <v>54141.71</v>
      </c>
      <c r="P18" s="8">
        <f>J18/H18</f>
        <v>6356.68</v>
      </c>
      <c r="Q18" s="8">
        <f>'Форма 2'!K27</f>
        <v>7935</v>
      </c>
      <c r="R18" s="15" t="s">
        <v>73</v>
      </c>
      <c r="S18" s="87">
        <v>1</v>
      </c>
    </row>
    <row r="19" spans="1:19" s="85" customFormat="1" ht="15.75" customHeight="1">
      <c r="A19" s="103" t="s">
        <v>71</v>
      </c>
      <c r="B19" s="103"/>
      <c r="C19" s="103"/>
      <c r="D19" s="9" t="s">
        <v>13</v>
      </c>
      <c r="E19" s="8" t="s">
        <v>13</v>
      </c>
      <c r="F19" s="8" t="s">
        <v>13</v>
      </c>
      <c r="G19" s="8">
        <f>SUM(G20:G35)</f>
        <v>15060.42</v>
      </c>
      <c r="H19" s="8">
        <f t="shared" ref="H19:O19" si="8">SUM(H20:H35)</f>
        <v>12637.37</v>
      </c>
      <c r="I19" s="10">
        <f t="shared" si="8"/>
        <v>430</v>
      </c>
      <c r="J19" s="8">
        <f t="shared" si="8"/>
        <v>25587620.41</v>
      </c>
      <c r="K19" s="8">
        <f t="shared" si="8"/>
        <v>0</v>
      </c>
      <c r="L19" s="8">
        <f t="shared" si="8"/>
        <v>0</v>
      </c>
      <c r="M19" s="8">
        <f t="shared" si="8"/>
        <v>0</v>
      </c>
      <c r="N19" s="8">
        <f t="shared" si="8"/>
        <v>25029631.670000002</v>
      </c>
      <c r="O19" s="8">
        <f t="shared" si="8"/>
        <v>557988.74</v>
      </c>
      <c r="P19" s="8" t="s">
        <v>13</v>
      </c>
      <c r="Q19" s="8" t="s">
        <v>13</v>
      </c>
      <c r="R19" s="8" t="s">
        <v>13</v>
      </c>
      <c r="S19" s="10" t="s">
        <v>13</v>
      </c>
    </row>
    <row r="20" spans="1:19" s="85" customFormat="1" ht="15.75" customHeight="1">
      <c r="A20" s="73">
        <v>1</v>
      </c>
      <c r="B20" s="78">
        <v>4391</v>
      </c>
      <c r="C20" s="79" t="s">
        <v>74</v>
      </c>
      <c r="D20" s="83">
        <v>1966</v>
      </c>
      <c r="E20" s="83" t="s">
        <v>68</v>
      </c>
      <c r="F20" s="83" t="s">
        <v>49</v>
      </c>
      <c r="G20" s="8">
        <v>1070.4000000000001</v>
      </c>
      <c r="H20" s="8">
        <v>999.17</v>
      </c>
      <c r="I20" s="13">
        <v>33</v>
      </c>
      <c r="J20" s="8">
        <f>'Форма 2'!I32</f>
        <v>137403.85</v>
      </c>
      <c r="K20" s="8">
        <v>0</v>
      </c>
      <c r="L20" s="8">
        <v>0</v>
      </c>
      <c r="M20" s="8">
        <v>0</v>
      </c>
      <c r="N20" s="8">
        <f t="shared" ref="N20:N34" si="9">J20-K20-L20-M20-O20</f>
        <v>133952.39000000001</v>
      </c>
      <c r="O20" s="8">
        <v>3451.46</v>
      </c>
      <c r="P20" s="8">
        <f t="shared" ref="P20:P35" si="10">J20/H20</f>
        <v>137.52000000000001</v>
      </c>
      <c r="Q20" s="8">
        <f>'Форма 2'!K32</f>
        <v>179</v>
      </c>
      <c r="R20" s="11">
        <v>2021</v>
      </c>
      <c r="S20" s="87">
        <v>1</v>
      </c>
    </row>
    <row r="21" spans="1:19" s="85" customFormat="1" ht="31.5" customHeight="1">
      <c r="A21" s="73">
        <f t="shared" ref="A21:A35" si="11">A20+1</f>
        <v>2</v>
      </c>
      <c r="B21" s="78">
        <v>4552</v>
      </c>
      <c r="C21" s="79" t="s">
        <v>75</v>
      </c>
      <c r="D21" s="83">
        <v>1963</v>
      </c>
      <c r="E21" s="83" t="s">
        <v>91</v>
      </c>
      <c r="F21" s="83" t="s">
        <v>49</v>
      </c>
      <c r="G21" s="8">
        <v>325.86</v>
      </c>
      <c r="H21" s="8">
        <v>306.33999999999997</v>
      </c>
      <c r="I21" s="13">
        <v>15</v>
      </c>
      <c r="J21" s="8">
        <f>'Форма 2'!I35</f>
        <v>110664.23</v>
      </c>
      <c r="K21" s="8">
        <v>0</v>
      </c>
      <c r="L21" s="8">
        <v>0</v>
      </c>
      <c r="M21" s="8">
        <v>0</v>
      </c>
      <c r="N21" s="8">
        <f t="shared" si="9"/>
        <v>109208.13</v>
      </c>
      <c r="O21" s="8">
        <v>1456.1</v>
      </c>
      <c r="P21" s="8">
        <f t="shared" si="10"/>
        <v>361.25</v>
      </c>
      <c r="Q21" s="8">
        <f>'Форма 2'!K35</f>
        <v>457</v>
      </c>
      <c r="R21" s="11">
        <v>2021</v>
      </c>
      <c r="S21" s="87">
        <v>1</v>
      </c>
    </row>
    <row r="22" spans="1:19" s="85" customFormat="1" ht="31.5" customHeight="1">
      <c r="A22" s="73">
        <f t="shared" si="11"/>
        <v>3</v>
      </c>
      <c r="B22" s="78">
        <v>4554</v>
      </c>
      <c r="C22" s="79" t="s">
        <v>76</v>
      </c>
      <c r="D22" s="83">
        <v>1961</v>
      </c>
      <c r="E22" s="83" t="s">
        <v>68</v>
      </c>
      <c r="F22" s="83" t="s">
        <v>53</v>
      </c>
      <c r="G22" s="8">
        <v>327.91</v>
      </c>
      <c r="H22" s="8">
        <v>303.8</v>
      </c>
      <c r="I22" s="13">
        <v>21</v>
      </c>
      <c r="J22" s="8">
        <f>'Форма 2'!I38</f>
        <v>929816.57</v>
      </c>
      <c r="K22" s="8">
        <v>0</v>
      </c>
      <c r="L22" s="8">
        <v>0</v>
      </c>
      <c r="M22" s="8">
        <v>0</v>
      </c>
      <c r="N22" s="8">
        <f t="shared" si="9"/>
        <v>906946.47</v>
      </c>
      <c r="O22" s="8">
        <v>22870.1</v>
      </c>
      <c r="P22" s="8">
        <f t="shared" si="10"/>
        <v>3060.62</v>
      </c>
      <c r="Q22" s="8">
        <f>'Форма 2'!K38</f>
        <v>3676</v>
      </c>
      <c r="R22" s="11">
        <v>2021</v>
      </c>
      <c r="S22" s="87">
        <v>1</v>
      </c>
    </row>
    <row r="23" spans="1:19" s="85" customFormat="1" ht="31.5" customHeight="1">
      <c r="A23" s="73">
        <f t="shared" si="11"/>
        <v>4</v>
      </c>
      <c r="B23" s="78">
        <v>4486</v>
      </c>
      <c r="C23" s="79" t="s">
        <v>77</v>
      </c>
      <c r="D23" s="83">
        <v>1963</v>
      </c>
      <c r="E23" s="83" t="s">
        <v>68</v>
      </c>
      <c r="F23" s="83" t="s">
        <v>49</v>
      </c>
      <c r="G23" s="8">
        <v>308.44</v>
      </c>
      <c r="H23" s="8">
        <v>304.31</v>
      </c>
      <c r="I23" s="13">
        <v>13</v>
      </c>
      <c r="J23" s="8">
        <f>'Форма 2'!I45</f>
        <v>48922.99</v>
      </c>
      <c r="K23" s="8">
        <v>0</v>
      </c>
      <c r="L23" s="8">
        <v>0</v>
      </c>
      <c r="M23" s="8">
        <v>0</v>
      </c>
      <c r="N23" s="8">
        <f t="shared" si="9"/>
        <v>47036.6</v>
      </c>
      <c r="O23" s="8">
        <v>1886.39</v>
      </c>
      <c r="P23" s="8">
        <f t="shared" si="10"/>
        <v>160.77000000000001</v>
      </c>
      <c r="Q23" s="8">
        <f>'Форма 2'!K45</f>
        <v>333</v>
      </c>
      <c r="R23" s="11">
        <v>2021</v>
      </c>
      <c r="S23" s="87">
        <v>1</v>
      </c>
    </row>
    <row r="24" spans="1:19" s="85" customFormat="1" ht="31.5" customHeight="1">
      <c r="A24" s="73">
        <f t="shared" si="11"/>
        <v>5</v>
      </c>
      <c r="B24" s="78">
        <v>4616</v>
      </c>
      <c r="C24" s="79" t="s">
        <v>78</v>
      </c>
      <c r="D24" s="83">
        <v>1963</v>
      </c>
      <c r="E24" s="83" t="s">
        <v>44</v>
      </c>
      <c r="F24" s="83" t="s">
        <v>49</v>
      </c>
      <c r="G24" s="8">
        <v>443.28</v>
      </c>
      <c r="H24" s="8">
        <v>398.8</v>
      </c>
      <c r="I24" s="13">
        <v>13</v>
      </c>
      <c r="J24" s="8">
        <f>'Форма 2'!I48</f>
        <v>76693.84</v>
      </c>
      <c r="K24" s="8">
        <v>0</v>
      </c>
      <c r="L24" s="8">
        <v>0</v>
      </c>
      <c r="M24" s="8">
        <v>0</v>
      </c>
      <c r="N24" s="8">
        <f t="shared" si="9"/>
        <v>74741.58</v>
      </c>
      <c r="O24" s="8">
        <v>1952.26</v>
      </c>
      <c r="P24" s="8">
        <f t="shared" si="10"/>
        <v>192.31</v>
      </c>
      <c r="Q24" s="8">
        <f>'Форма 2'!K48</f>
        <v>247</v>
      </c>
      <c r="R24" s="11">
        <v>2021</v>
      </c>
      <c r="S24" s="87">
        <v>1</v>
      </c>
    </row>
    <row r="25" spans="1:19" s="85" customFormat="1" ht="15.75" customHeight="1">
      <c r="A25" s="73">
        <f t="shared" si="11"/>
        <v>6</v>
      </c>
      <c r="B25" s="78">
        <v>4399</v>
      </c>
      <c r="C25" s="79" t="s">
        <v>86</v>
      </c>
      <c r="D25" s="83">
        <v>1967</v>
      </c>
      <c r="E25" s="83" t="s">
        <v>44</v>
      </c>
      <c r="F25" s="83" t="s">
        <v>49</v>
      </c>
      <c r="G25" s="8">
        <v>374.4</v>
      </c>
      <c r="H25" s="8">
        <v>357</v>
      </c>
      <c r="I25" s="13">
        <v>12</v>
      </c>
      <c r="J25" s="8">
        <f>'Форма 2'!I50</f>
        <v>68145.929999999993</v>
      </c>
      <c r="K25" s="8">
        <v>0</v>
      </c>
      <c r="L25" s="8">
        <v>0</v>
      </c>
      <c r="M25" s="8">
        <v>0</v>
      </c>
      <c r="N25" s="8">
        <f t="shared" si="9"/>
        <v>66450.539999999994</v>
      </c>
      <c r="O25" s="8">
        <v>1695.39</v>
      </c>
      <c r="P25" s="8">
        <f t="shared" si="10"/>
        <v>190.88</v>
      </c>
      <c r="Q25" s="8">
        <f>'Форма 2'!K50</f>
        <v>247</v>
      </c>
      <c r="R25" s="11">
        <v>2021</v>
      </c>
      <c r="S25" s="87">
        <v>1</v>
      </c>
    </row>
    <row r="26" spans="1:19" s="85" customFormat="1" ht="15.75" customHeight="1">
      <c r="A26" s="73">
        <f t="shared" si="11"/>
        <v>7</v>
      </c>
      <c r="B26" s="73">
        <v>4429</v>
      </c>
      <c r="C26" s="75" t="s">
        <v>87</v>
      </c>
      <c r="D26" s="16">
        <v>1983</v>
      </c>
      <c r="E26" s="83" t="s">
        <v>44</v>
      </c>
      <c r="F26" s="83" t="s">
        <v>50</v>
      </c>
      <c r="G26" s="17">
        <v>3414.48</v>
      </c>
      <c r="H26" s="17">
        <v>2768.2</v>
      </c>
      <c r="I26" s="13">
        <v>75</v>
      </c>
      <c r="J26" s="18">
        <f>'Форма 2'!I52</f>
        <v>6911749.4199999999</v>
      </c>
      <c r="K26" s="8">
        <v>0</v>
      </c>
      <c r="L26" s="8">
        <v>0</v>
      </c>
      <c r="M26" s="8">
        <v>0</v>
      </c>
      <c r="N26" s="8">
        <f t="shared" si="9"/>
        <v>6766219.4000000004</v>
      </c>
      <c r="O26" s="8">
        <v>145530.01999999999</v>
      </c>
      <c r="P26" s="18">
        <f t="shared" si="10"/>
        <v>2496.84</v>
      </c>
      <c r="Q26" s="8">
        <f>'Форма 2'!K52</f>
        <v>3878</v>
      </c>
      <c r="R26" s="11">
        <v>2021</v>
      </c>
      <c r="S26" s="87">
        <v>1</v>
      </c>
    </row>
    <row r="27" spans="1:19" s="85" customFormat="1" ht="15.75" customHeight="1">
      <c r="A27" s="73">
        <f t="shared" si="11"/>
        <v>8</v>
      </c>
      <c r="B27" s="72">
        <v>4437</v>
      </c>
      <c r="C27" s="77" t="s">
        <v>79</v>
      </c>
      <c r="D27" s="16">
        <v>1965</v>
      </c>
      <c r="E27" s="83" t="s">
        <v>44</v>
      </c>
      <c r="F27" s="83" t="s">
        <v>49</v>
      </c>
      <c r="G27" s="17">
        <v>1037</v>
      </c>
      <c r="H27" s="17">
        <v>974.68</v>
      </c>
      <c r="I27" s="13">
        <v>33</v>
      </c>
      <c r="J27" s="18">
        <f>'Форма 2'!I55</f>
        <v>154400.34</v>
      </c>
      <c r="K27" s="8">
        <v>0</v>
      </c>
      <c r="L27" s="8">
        <v>0</v>
      </c>
      <c r="M27" s="8">
        <v>0</v>
      </c>
      <c r="N27" s="8">
        <f t="shared" si="9"/>
        <v>149738.74</v>
      </c>
      <c r="O27" s="8">
        <v>4661.6000000000004</v>
      </c>
      <c r="P27" s="18">
        <f t="shared" si="10"/>
        <v>158.41</v>
      </c>
      <c r="Q27" s="8">
        <f>'Форма 2'!K55</f>
        <v>247</v>
      </c>
      <c r="R27" s="11">
        <v>2021</v>
      </c>
      <c r="S27" s="87">
        <v>1</v>
      </c>
    </row>
    <row r="28" spans="1:19" s="85" customFormat="1" ht="15.75" customHeight="1">
      <c r="A28" s="80">
        <f t="shared" si="11"/>
        <v>9</v>
      </c>
      <c r="B28" s="71">
        <v>4438</v>
      </c>
      <c r="C28" s="81" t="s">
        <v>88</v>
      </c>
      <c r="D28" s="83">
        <v>1965</v>
      </c>
      <c r="E28" s="83" t="s">
        <v>44</v>
      </c>
      <c r="F28" s="83" t="s">
        <v>49</v>
      </c>
      <c r="G28" s="8">
        <v>1061.2</v>
      </c>
      <c r="H28" s="8">
        <v>992.2</v>
      </c>
      <c r="I28" s="13">
        <v>42</v>
      </c>
      <c r="J28" s="8">
        <f>'Форма 2'!I57</f>
        <v>120782.21</v>
      </c>
      <c r="K28" s="8">
        <v>0</v>
      </c>
      <c r="L28" s="8">
        <v>0</v>
      </c>
      <c r="M28" s="8">
        <v>0</v>
      </c>
      <c r="N28" s="8">
        <f t="shared" si="9"/>
        <v>115789.79</v>
      </c>
      <c r="O28" s="8">
        <v>4992.42</v>
      </c>
      <c r="P28" s="8">
        <f t="shared" si="10"/>
        <v>121.73</v>
      </c>
      <c r="Q28" s="8">
        <f>'Форма 2'!K57</f>
        <v>247</v>
      </c>
      <c r="R28" s="11">
        <v>2021</v>
      </c>
      <c r="S28" s="87">
        <v>1</v>
      </c>
    </row>
    <row r="29" spans="1:19" s="85" customFormat="1" ht="15.75" customHeight="1">
      <c r="A29" s="73">
        <f>A28+1</f>
        <v>10</v>
      </c>
      <c r="B29" s="78">
        <v>8083</v>
      </c>
      <c r="C29" s="79" t="s">
        <v>80</v>
      </c>
      <c r="D29" s="83">
        <v>1953</v>
      </c>
      <c r="E29" s="83" t="s">
        <v>54</v>
      </c>
      <c r="F29" s="83" t="s">
        <v>50</v>
      </c>
      <c r="G29" s="8">
        <v>425.58</v>
      </c>
      <c r="H29" s="8">
        <v>325.2</v>
      </c>
      <c r="I29" s="13">
        <v>12</v>
      </c>
      <c r="J29" s="8">
        <f>'Форма 2'!I59</f>
        <v>627071.17000000004</v>
      </c>
      <c r="K29" s="8">
        <v>0</v>
      </c>
      <c r="L29" s="8">
        <v>0</v>
      </c>
      <c r="M29" s="8">
        <v>0</v>
      </c>
      <c r="N29" s="8">
        <f t="shared" si="9"/>
        <v>612995.34</v>
      </c>
      <c r="O29" s="8">
        <v>14075.83</v>
      </c>
      <c r="P29" s="8">
        <f t="shared" si="10"/>
        <v>1928.26</v>
      </c>
      <c r="Q29" s="8">
        <f>'Форма 2'!K59</f>
        <v>2973</v>
      </c>
      <c r="R29" s="11">
        <v>2021</v>
      </c>
      <c r="S29" s="87">
        <v>1</v>
      </c>
    </row>
    <row r="30" spans="1:19" s="85" customFormat="1" ht="15.75" customHeight="1">
      <c r="A30" s="73">
        <f t="shared" si="11"/>
        <v>11</v>
      </c>
      <c r="B30" s="80">
        <v>4478</v>
      </c>
      <c r="C30" s="65" t="s">
        <v>57</v>
      </c>
      <c r="D30" s="80">
        <v>1974</v>
      </c>
      <c r="E30" s="71" t="s">
        <v>55</v>
      </c>
      <c r="F30" s="83" t="s">
        <v>50</v>
      </c>
      <c r="G30" s="64">
        <v>3780</v>
      </c>
      <c r="H30" s="64">
        <v>2920.79</v>
      </c>
      <c r="I30" s="13">
        <v>96</v>
      </c>
      <c r="J30" s="8">
        <f>'Форма 2'!I62</f>
        <v>10173515.789999999</v>
      </c>
      <c r="K30" s="8">
        <v>0</v>
      </c>
      <c r="L30" s="8">
        <v>0</v>
      </c>
      <c r="M30" s="8">
        <v>0</v>
      </c>
      <c r="N30" s="8">
        <f t="shared" si="9"/>
        <v>9948480.9800000004</v>
      </c>
      <c r="O30" s="8">
        <v>225034.81</v>
      </c>
      <c r="P30" s="8">
        <f>J30/H30</f>
        <v>3483.14</v>
      </c>
      <c r="Q30" s="8">
        <f>'Форма 2'!K62</f>
        <v>7631</v>
      </c>
      <c r="R30" s="11">
        <v>2021</v>
      </c>
      <c r="S30" s="87">
        <v>1</v>
      </c>
    </row>
    <row r="31" spans="1:19" s="85" customFormat="1" ht="15.75" customHeight="1">
      <c r="A31" s="73">
        <f t="shared" si="11"/>
        <v>12</v>
      </c>
      <c r="B31" s="72">
        <v>4440</v>
      </c>
      <c r="C31" s="77" t="s">
        <v>81</v>
      </c>
      <c r="D31" s="16">
        <v>1965</v>
      </c>
      <c r="E31" s="83" t="s">
        <v>44</v>
      </c>
      <c r="F31" s="83" t="s">
        <v>53</v>
      </c>
      <c r="G31" s="17">
        <v>427.77</v>
      </c>
      <c r="H31" s="17">
        <v>388.38</v>
      </c>
      <c r="I31" s="13">
        <v>8</v>
      </c>
      <c r="J31" s="18">
        <f>'Форма 2'!I67</f>
        <v>3033433.23</v>
      </c>
      <c r="K31" s="8">
        <v>0</v>
      </c>
      <c r="L31" s="8">
        <v>0</v>
      </c>
      <c r="M31" s="8">
        <v>0</v>
      </c>
      <c r="N31" s="8">
        <f t="shared" si="9"/>
        <v>2970655.73</v>
      </c>
      <c r="O31" s="8">
        <v>62777.5</v>
      </c>
      <c r="P31" s="18">
        <f>J31/H31</f>
        <v>7810.48</v>
      </c>
      <c r="Q31" s="8">
        <f>'Форма 2'!K67</f>
        <v>7935</v>
      </c>
      <c r="R31" s="11">
        <v>2021</v>
      </c>
      <c r="S31" s="87">
        <v>1</v>
      </c>
    </row>
    <row r="32" spans="1:19" s="85" customFormat="1" ht="15.75" customHeight="1">
      <c r="A32" s="73">
        <f t="shared" si="11"/>
        <v>13</v>
      </c>
      <c r="B32" s="72">
        <v>4480</v>
      </c>
      <c r="C32" s="77" t="s">
        <v>82</v>
      </c>
      <c r="D32" s="16">
        <v>1956</v>
      </c>
      <c r="E32" s="83" t="s">
        <v>44</v>
      </c>
      <c r="F32" s="83" t="s">
        <v>50</v>
      </c>
      <c r="G32" s="17">
        <v>426.1</v>
      </c>
      <c r="H32" s="17">
        <v>385.1</v>
      </c>
      <c r="I32" s="13">
        <v>16</v>
      </c>
      <c r="J32" s="18">
        <f>'Форма 2'!I71</f>
        <v>2551466.19</v>
      </c>
      <c r="K32" s="8">
        <v>0</v>
      </c>
      <c r="L32" s="8">
        <v>0</v>
      </c>
      <c r="M32" s="8">
        <v>0</v>
      </c>
      <c r="N32" s="8">
        <f t="shared" si="9"/>
        <v>2499314.67</v>
      </c>
      <c r="O32" s="8">
        <v>52151.519999999997</v>
      </c>
      <c r="P32" s="18">
        <f t="shared" si="10"/>
        <v>6625.46</v>
      </c>
      <c r="Q32" s="8">
        <f>'Форма 2'!K71</f>
        <v>7688</v>
      </c>
      <c r="R32" s="11">
        <v>2021</v>
      </c>
      <c r="S32" s="87">
        <v>1</v>
      </c>
    </row>
    <row r="33" spans="1:21" s="85" customFormat="1" ht="15.75" customHeight="1">
      <c r="A33" s="73">
        <f t="shared" si="11"/>
        <v>14</v>
      </c>
      <c r="B33" s="78">
        <v>4481</v>
      </c>
      <c r="C33" s="79" t="s">
        <v>83</v>
      </c>
      <c r="D33" s="83">
        <v>1965</v>
      </c>
      <c r="E33" s="83" t="s">
        <v>44</v>
      </c>
      <c r="F33" s="83" t="s">
        <v>49</v>
      </c>
      <c r="G33" s="8">
        <v>451.5</v>
      </c>
      <c r="H33" s="8">
        <v>387.1</v>
      </c>
      <c r="I33" s="13">
        <v>12</v>
      </c>
      <c r="J33" s="8">
        <f>'Форма 2'!I74</f>
        <v>68139.039999999994</v>
      </c>
      <c r="K33" s="8">
        <v>0</v>
      </c>
      <c r="L33" s="8">
        <v>0</v>
      </c>
      <c r="M33" s="8">
        <v>0</v>
      </c>
      <c r="N33" s="8">
        <f t="shared" si="9"/>
        <v>66264.06</v>
      </c>
      <c r="O33" s="8">
        <v>1874.98</v>
      </c>
      <c r="P33" s="8">
        <f t="shared" si="10"/>
        <v>176.02</v>
      </c>
      <c r="Q33" s="8">
        <f>'Форма 2'!K74</f>
        <v>247</v>
      </c>
      <c r="R33" s="11">
        <v>2021</v>
      </c>
      <c r="S33" s="87">
        <v>1</v>
      </c>
    </row>
    <row r="34" spans="1:21" s="85" customFormat="1" ht="15.75" customHeight="1">
      <c r="A34" s="73">
        <f t="shared" si="11"/>
        <v>15</v>
      </c>
      <c r="B34" s="78">
        <v>4532</v>
      </c>
      <c r="C34" s="79" t="s">
        <v>84</v>
      </c>
      <c r="D34" s="83">
        <v>1938</v>
      </c>
      <c r="E34" s="83" t="s">
        <v>68</v>
      </c>
      <c r="F34" s="83" t="s">
        <v>50</v>
      </c>
      <c r="G34" s="8">
        <v>347</v>
      </c>
      <c r="H34" s="8">
        <v>317.60000000000002</v>
      </c>
      <c r="I34" s="13">
        <v>19</v>
      </c>
      <c r="J34" s="8">
        <f>'Форма 2'!I76</f>
        <v>522117.21</v>
      </c>
      <c r="K34" s="8">
        <v>0</v>
      </c>
      <c r="L34" s="8">
        <v>0</v>
      </c>
      <c r="M34" s="8">
        <v>0</v>
      </c>
      <c r="N34" s="8">
        <f t="shared" si="9"/>
        <v>509644.45</v>
      </c>
      <c r="O34" s="8">
        <v>12472.76</v>
      </c>
      <c r="P34" s="8">
        <f>J34/H34</f>
        <v>1643.95</v>
      </c>
      <c r="Q34" s="8">
        <f>'Форма 2'!K76</f>
        <v>3497</v>
      </c>
      <c r="R34" s="11">
        <v>2021</v>
      </c>
      <c r="S34" s="87">
        <v>1</v>
      </c>
    </row>
    <row r="35" spans="1:21" s="85" customFormat="1" ht="15.75" customHeight="1">
      <c r="A35" s="80">
        <f t="shared" si="11"/>
        <v>16</v>
      </c>
      <c r="B35" s="78">
        <v>4624</v>
      </c>
      <c r="C35" s="79" t="s">
        <v>89</v>
      </c>
      <c r="D35" s="83">
        <v>1984</v>
      </c>
      <c r="E35" s="83" t="s">
        <v>44</v>
      </c>
      <c r="F35" s="83" t="s">
        <v>49</v>
      </c>
      <c r="G35" s="8">
        <v>839.5</v>
      </c>
      <c r="H35" s="8">
        <v>508.7</v>
      </c>
      <c r="I35" s="13">
        <v>10</v>
      </c>
      <c r="J35" s="8">
        <f>'Форма 2'!I81</f>
        <v>53298.400000000001</v>
      </c>
      <c r="K35" s="8">
        <v>0</v>
      </c>
      <c r="L35" s="8">
        <v>0</v>
      </c>
      <c r="M35" s="8">
        <v>0</v>
      </c>
      <c r="N35" s="8">
        <f>J35-K35-L35-M35-O35</f>
        <v>52192.800000000003</v>
      </c>
      <c r="O35" s="8">
        <v>1105.5999999999999</v>
      </c>
      <c r="P35" s="8">
        <f t="shared" si="10"/>
        <v>104.77</v>
      </c>
      <c r="Q35" s="8">
        <f>'Форма 2'!K81</f>
        <v>247</v>
      </c>
      <c r="R35" s="11">
        <v>2021</v>
      </c>
      <c r="S35" s="87">
        <v>1</v>
      </c>
    </row>
    <row r="36" spans="1:21" ht="15.75" customHeight="1">
      <c r="A36" s="103" t="s">
        <v>72</v>
      </c>
      <c r="B36" s="103"/>
      <c r="C36" s="103"/>
      <c r="D36" s="9" t="s">
        <v>13</v>
      </c>
      <c r="E36" s="8" t="s">
        <v>13</v>
      </c>
      <c r="F36" s="8" t="s">
        <v>13</v>
      </c>
      <c r="G36" s="8">
        <f t="shared" ref="G36:O36" si="12">SUM(G37:G45)</f>
        <v>9137.35</v>
      </c>
      <c r="H36" s="8">
        <f t="shared" si="12"/>
        <v>7440.15</v>
      </c>
      <c r="I36" s="10">
        <f t="shared" si="12"/>
        <v>259</v>
      </c>
      <c r="J36" s="8">
        <f t="shared" si="12"/>
        <v>32625474.68</v>
      </c>
      <c r="K36" s="8">
        <f t="shared" si="12"/>
        <v>0</v>
      </c>
      <c r="L36" s="8">
        <f t="shared" si="12"/>
        <v>0</v>
      </c>
      <c r="M36" s="8">
        <f t="shared" si="12"/>
        <v>0</v>
      </c>
      <c r="N36" s="8">
        <f t="shared" si="12"/>
        <v>32163745.84</v>
      </c>
      <c r="O36" s="8">
        <f t="shared" si="12"/>
        <v>461728.84</v>
      </c>
      <c r="P36" s="8" t="s">
        <v>13</v>
      </c>
      <c r="Q36" s="8" t="s">
        <v>13</v>
      </c>
      <c r="R36" s="8" t="s">
        <v>13</v>
      </c>
      <c r="S36" s="10" t="s">
        <v>13</v>
      </c>
    </row>
    <row r="37" spans="1:21" s="85" customFormat="1" ht="31.5" customHeight="1">
      <c r="A37" s="73">
        <v>1</v>
      </c>
      <c r="B37" s="78">
        <v>4552</v>
      </c>
      <c r="C37" s="79" t="s">
        <v>75</v>
      </c>
      <c r="D37" s="83">
        <v>1963</v>
      </c>
      <c r="E37" s="83" t="s">
        <v>91</v>
      </c>
      <c r="F37" s="83" t="s">
        <v>50</v>
      </c>
      <c r="G37" s="8">
        <v>325.86</v>
      </c>
      <c r="H37" s="8">
        <v>306.33999999999997</v>
      </c>
      <c r="I37" s="13">
        <v>15</v>
      </c>
      <c r="J37" s="8">
        <f>'Форма 2'!I84</f>
        <v>3685709.88</v>
      </c>
      <c r="K37" s="8">
        <v>0</v>
      </c>
      <c r="L37" s="8">
        <v>0</v>
      </c>
      <c r="M37" s="8">
        <v>0</v>
      </c>
      <c r="N37" s="8">
        <f t="shared" ref="N37:N45" si="13">J37-K37-L37-M37-O37</f>
        <v>3633310.25</v>
      </c>
      <c r="O37" s="8">
        <v>52399.63</v>
      </c>
      <c r="P37" s="8">
        <f t="shared" ref="P37:P45" si="14">J37/H37</f>
        <v>12031.44</v>
      </c>
      <c r="Q37" s="8">
        <f>'Форма 2'!K84</f>
        <v>12034</v>
      </c>
      <c r="R37" s="11">
        <v>2022</v>
      </c>
      <c r="S37" s="87">
        <v>1</v>
      </c>
      <c r="T37" s="4"/>
      <c r="U37" s="4"/>
    </row>
    <row r="38" spans="1:21" s="85" customFormat="1" ht="31.5" customHeight="1">
      <c r="A38" s="73">
        <f t="shared" ref="A38:A43" si="15">A37+1</f>
        <v>2</v>
      </c>
      <c r="B38" s="78">
        <v>4486</v>
      </c>
      <c r="C38" s="79" t="s">
        <v>77</v>
      </c>
      <c r="D38" s="83">
        <v>1963</v>
      </c>
      <c r="E38" s="83" t="s">
        <v>68</v>
      </c>
      <c r="F38" s="83" t="s">
        <v>50</v>
      </c>
      <c r="G38" s="8">
        <v>308.44</v>
      </c>
      <c r="H38" s="8">
        <v>304.31</v>
      </c>
      <c r="I38" s="13">
        <v>13</v>
      </c>
      <c r="J38" s="8">
        <f>'Форма 2'!I89</f>
        <v>975264.75</v>
      </c>
      <c r="K38" s="8">
        <v>0</v>
      </c>
      <c r="L38" s="8">
        <v>0</v>
      </c>
      <c r="M38" s="8">
        <v>0</v>
      </c>
      <c r="N38" s="8">
        <f t="shared" si="13"/>
        <v>961386.24</v>
      </c>
      <c r="O38" s="8">
        <v>13878.51</v>
      </c>
      <c r="P38" s="8">
        <f t="shared" si="14"/>
        <v>3204.84</v>
      </c>
      <c r="Q38" s="8">
        <f>'Форма 2'!K89</f>
        <v>3497</v>
      </c>
      <c r="R38" s="11">
        <v>2022</v>
      </c>
      <c r="S38" s="87">
        <v>1</v>
      </c>
      <c r="T38" s="4"/>
      <c r="U38" s="4"/>
    </row>
    <row r="39" spans="1:21" s="85" customFormat="1" ht="31.5" customHeight="1">
      <c r="A39" s="73">
        <f t="shared" si="15"/>
        <v>3</v>
      </c>
      <c r="B39" s="78">
        <v>4616</v>
      </c>
      <c r="C39" s="79" t="s">
        <v>78</v>
      </c>
      <c r="D39" s="83">
        <v>1963</v>
      </c>
      <c r="E39" s="83" t="s">
        <v>44</v>
      </c>
      <c r="F39" s="83" t="s">
        <v>50</v>
      </c>
      <c r="G39" s="8">
        <v>443.28</v>
      </c>
      <c r="H39" s="8">
        <v>398.8</v>
      </c>
      <c r="I39" s="13">
        <v>13</v>
      </c>
      <c r="J39" s="8">
        <f>'Форма 2'!I94</f>
        <v>3065974.4</v>
      </c>
      <c r="K39" s="8">
        <v>0</v>
      </c>
      <c r="L39" s="8">
        <v>0</v>
      </c>
      <c r="M39" s="8">
        <v>0</v>
      </c>
      <c r="N39" s="8">
        <f t="shared" si="13"/>
        <v>3022385.53</v>
      </c>
      <c r="O39" s="8">
        <v>43588.87</v>
      </c>
      <c r="P39" s="8">
        <f t="shared" si="14"/>
        <v>7688</v>
      </c>
      <c r="Q39" s="8">
        <f>'Форма 2'!K94</f>
        <v>7688</v>
      </c>
      <c r="R39" s="11">
        <v>2022</v>
      </c>
      <c r="S39" s="87">
        <v>1</v>
      </c>
      <c r="T39" s="4"/>
      <c r="U39" s="4"/>
    </row>
    <row r="40" spans="1:21" s="85" customFormat="1" ht="15.75" customHeight="1">
      <c r="A40" s="73">
        <f t="shared" si="15"/>
        <v>4</v>
      </c>
      <c r="B40" s="78">
        <v>4399</v>
      </c>
      <c r="C40" s="79" t="s">
        <v>86</v>
      </c>
      <c r="D40" s="83">
        <v>1967</v>
      </c>
      <c r="E40" s="83" t="s">
        <v>44</v>
      </c>
      <c r="F40" s="83" t="s">
        <v>50</v>
      </c>
      <c r="G40" s="8">
        <v>374.4</v>
      </c>
      <c r="H40" s="8">
        <v>357</v>
      </c>
      <c r="I40" s="13">
        <v>12</v>
      </c>
      <c r="J40" s="8">
        <f>'Форма 2'!I97</f>
        <v>2743650</v>
      </c>
      <c r="K40" s="8">
        <v>0</v>
      </c>
      <c r="L40" s="8">
        <v>0</v>
      </c>
      <c r="M40" s="8">
        <v>0</v>
      </c>
      <c r="N40" s="8">
        <f t="shared" si="13"/>
        <v>2704643.61</v>
      </c>
      <c r="O40" s="8">
        <v>39006.39</v>
      </c>
      <c r="P40" s="8">
        <f t="shared" si="14"/>
        <v>7685.29</v>
      </c>
      <c r="Q40" s="8">
        <f>'Форма 2'!K97</f>
        <v>7688</v>
      </c>
      <c r="R40" s="11">
        <v>2022</v>
      </c>
      <c r="S40" s="87">
        <v>1</v>
      </c>
      <c r="T40" s="4"/>
      <c r="U40" s="4"/>
    </row>
    <row r="41" spans="1:21" s="85" customFormat="1" ht="15.75" customHeight="1">
      <c r="A41" s="73">
        <f>A40+1</f>
        <v>5</v>
      </c>
      <c r="B41" s="78">
        <v>4564</v>
      </c>
      <c r="C41" s="79" t="s">
        <v>96</v>
      </c>
      <c r="D41" s="83">
        <v>1973</v>
      </c>
      <c r="E41" s="83" t="s">
        <v>98</v>
      </c>
      <c r="F41" s="83" t="s">
        <v>49</v>
      </c>
      <c r="G41" s="8">
        <v>4296.17</v>
      </c>
      <c r="H41" s="8">
        <v>3211.02</v>
      </c>
      <c r="I41" s="13">
        <v>109</v>
      </c>
      <c r="J41" s="8">
        <f>'Форма 2'!I100</f>
        <v>645415.02</v>
      </c>
      <c r="K41" s="8">
        <v>0</v>
      </c>
      <c r="L41" s="8">
        <v>0</v>
      </c>
      <c r="M41" s="8">
        <v>0</v>
      </c>
      <c r="N41" s="8">
        <f t="shared" ref="N41" si="16">J41-K41-L41-M41-O41</f>
        <v>645415.02</v>
      </c>
      <c r="O41" s="8">
        <v>0</v>
      </c>
      <c r="P41" s="8">
        <f t="shared" ref="P41" si="17">J41/H41</f>
        <v>201</v>
      </c>
      <c r="Q41" s="8">
        <f>'Форма 2'!K100</f>
        <v>201</v>
      </c>
      <c r="R41" s="11">
        <v>2022</v>
      </c>
      <c r="S41" s="87">
        <v>1</v>
      </c>
      <c r="T41" s="4"/>
      <c r="U41" s="4"/>
    </row>
    <row r="42" spans="1:21" s="85" customFormat="1" ht="15.75" customHeight="1">
      <c r="A42" s="73">
        <f>A41+1</f>
        <v>6</v>
      </c>
      <c r="B42" s="78">
        <v>4437</v>
      </c>
      <c r="C42" s="79" t="s">
        <v>79</v>
      </c>
      <c r="D42" s="83">
        <v>1965</v>
      </c>
      <c r="E42" s="83" t="s">
        <v>44</v>
      </c>
      <c r="F42" s="83" t="s">
        <v>50</v>
      </c>
      <c r="G42" s="8">
        <v>1037</v>
      </c>
      <c r="H42" s="8">
        <v>974.68</v>
      </c>
      <c r="I42" s="13">
        <v>33</v>
      </c>
      <c r="J42" s="8">
        <f>'Форма 2'!I103</f>
        <v>7491797.46</v>
      </c>
      <c r="K42" s="8">
        <v>0</v>
      </c>
      <c r="L42" s="8">
        <v>0</v>
      </c>
      <c r="M42" s="8">
        <v>0</v>
      </c>
      <c r="N42" s="8">
        <f t="shared" si="13"/>
        <v>7385286.7999999998</v>
      </c>
      <c r="O42" s="8">
        <v>106510.66</v>
      </c>
      <c r="P42" s="8">
        <f t="shared" si="14"/>
        <v>7686.42</v>
      </c>
      <c r="Q42" s="8">
        <f>'Форма 2'!K103</f>
        <v>7688</v>
      </c>
      <c r="R42" s="11">
        <v>2022</v>
      </c>
      <c r="S42" s="87">
        <v>1</v>
      </c>
      <c r="T42" s="4"/>
      <c r="U42" s="4"/>
    </row>
    <row r="43" spans="1:21" s="85" customFormat="1" ht="15.75" customHeight="1">
      <c r="A43" s="80">
        <f t="shared" si="15"/>
        <v>7</v>
      </c>
      <c r="B43" s="78">
        <v>4438</v>
      </c>
      <c r="C43" s="79" t="s">
        <v>88</v>
      </c>
      <c r="D43" s="83">
        <v>1965</v>
      </c>
      <c r="E43" s="83" t="s">
        <v>44</v>
      </c>
      <c r="F43" s="83" t="s">
        <v>50</v>
      </c>
      <c r="G43" s="8">
        <v>1061.2</v>
      </c>
      <c r="H43" s="8">
        <v>992.2</v>
      </c>
      <c r="I43" s="13">
        <v>42</v>
      </c>
      <c r="J43" s="8">
        <f>'Форма 2'!I106</f>
        <v>7627067.5999999996</v>
      </c>
      <c r="K43" s="8">
        <v>0</v>
      </c>
      <c r="L43" s="8">
        <v>0</v>
      </c>
      <c r="M43" s="8">
        <v>0</v>
      </c>
      <c r="N43" s="8">
        <f t="shared" si="13"/>
        <v>7518633.8099999996</v>
      </c>
      <c r="O43" s="8">
        <v>108433.79</v>
      </c>
      <c r="P43" s="8">
        <f t="shared" si="14"/>
        <v>7687.03</v>
      </c>
      <c r="Q43" s="8">
        <f>'Форма 2'!K106</f>
        <v>7688</v>
      </c>
      <c r="R43" s="11">
        <v>2022</v>
      </c>
      <c r="S43" s="87">
        <v>1</v>
      </c>
      <c r="T43" s="4"/>
      <c r="U43" s="4"/>
    </row>
    <row r="44" spans="1:21" s="85" customFormat="1" ht="15.75" customHeight="1">
      <c r="A44" s="84">
        <f>A43+1</f>
        <v>8</v>
      </c>
      <c r="B44" s="78">
        <v>4481</v>
      </c>
      <c r="C44" s="79" t="s">
        <v>83</v>
      </c>
      <c r="D44" s="83">
        <v>1965</v>
      </c>
      <c r="E44" s="83" t="s">
        <v>44</v>
      </c>
      <c r="F44" s="83" t="s">
        <v>50</v>
      </c>
      <c r="G44" s="8">
        <v>451.5</v>
      </c>
      <c r="H44" s="8">
        <v>387.1</v>
      </c>
      <c r="I44" s="13">
        <v>12</v>
      </c>
      <c r="J44" s="8">
        <f>'Форма 2'!I109</f>
        <v>2526448.27</v>
      </c>
      <c r="K44" s="8">
        <v>0</v>
      </c>
      <c r="L44" s="8">
        <v>0</v>
      </c>
      <c r="M44" s="8">
        <v>0</v>
      </c>
      <c r="N44" s="8">
        <f t="shared" si="13"/>
        <v>2484138.2200000002</v>
      </c>
      <c r="O44" s="8">
        <v>42310.05</v>
      </c>
      <c r="P44" s="8">
        <f t="shared" si="14"/>
        <v>6526.6</v>
      </c>
      <c r="Q44" s="8">
        <f>'Форма 2'!K109</f>
        <v>7688</v>
      </c>
      <c r="R44" s="11">
        <v>2022</v>
      </c>
      <c r="S44" s="87">
        <v>1</v>
      </c>
      <c r="T44" s="4"/>
      <c r="U44" s="4"/>
    </row>
    <row r="45" spans="1:21" s="85" customFormat="1" ht="15.75" hidden="1" customHeight="1">
      <c r="A45" s="80">
        <f>A44+1</f>
        <v>9</v>
      </c>
      <c r="B45" s="78">
        <v>4624</v>
      </c>
      <c r="C45" s="79" t="s">
        <v>89</v>
      </c>
      <c r="D45" s="83">
        <v>1984</v>
      </c>
      <c r="E45" s="83" t="s">
        <v>44</v>
      </c>
      <c r="F45" s="83" t="s">
        <v>50</v>
      </c>
      <c r="G45" s="8">
        <v>839.5</v>
      </c>
      <c r="H45" s="8">
        <v>508.7</v>
      </c>
      <c r="I45" s="13">
        <v>10</v>
      </c>
      <c r="J45" s="8">
        <f>'Форма 2'!I112</f>
        <v>3864147.3</v>
      </c>
      <c r="K45" s="8">
        <v>0</v>
      </c>
      <c r="L45" s="8">
        <v>0</v>
      </c>
      <c r="M45" s="8">
        <v>0</v>
      </c>
      <c r="N45" s="8">
        <f t="shared" si="13"/>
        <v>3808546.36</v>
      </c>
      <c r="O45" s="8">
        <v>55600.94</v>
      </c>
      <c r="P45" s="8">
        <f t="shared" si="14"/>
        <v>7596.12</v>
      </c>
      <c r="Q45" s="8">
        <f>'Форма 2'!K112</f>
        <v>7688</v>
      </c>
      <c r="R45" s="11">
        <v>2022</v>
      </c>
      <c r="S45" s="87">
        <v>1</v>
      </c>
      <c r="T45" s="4"/>
      <c r="U45" s="4"/>
    </row>
    <row r="48" spans="1:21">
      <c r="I48" s="23"/>
    </row>
    <row r="49" spans="9:9">
      <c r="I49" s="23"/>
    </row>
    <row r="50" spans="9:9">
      <c r="I50" s="23"/>
    </row>
    <row r="51" spans="9:9">
      <c r="I51" s="23"/>
    </row>
  </sheetData>
  <autoFilter ref="A8:S45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3">
    <mergeCell ref="A36:C36"/>
    <mergeCell ref="A10:C10"/>
    <mergeCell ref="C4:C7"/>
    <mergeCell ref="A19:C19"/>
    <mergeCell ref="J4:O4"/>
    <mergeCell ref="K5:O5"/>
    <mergeCell ref="J5:J6"/>
    <mergeCell ref="A9:C9"/>
    <mergeCell ref="O1:S1"/>
    <mergeCell ref="A2:S2"/>
    <mergeCell ref="A4:A7"/>
    <mergeCell ref="S4:S7"/>
    <mergeCell ref="A3:R3"/>
    <mergeCell ref="H4:H6"/>
    <mergeCell ref="G4:G6"/>
    <mergeCell ref="I4:I6"/>
    <mergeCell ref="B4:B7"/>
    <mergeCell ref="E4:E7"/>
    <mergeCell ref="F4:F7"/>
    <mergeCell ref="D4:D7"/>
    <mergeCell ref="Q4:Q6"/>
    <mergeCell ref="P4:P6"/>
    <mergeCell ref="R4:R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9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L227"/>
  <sheetViews>
    <sheetView view="pageBreakPreview" zoomScale="55" zoomScaleNormal="73" zoomScaleSheetLayoutView="55" workbookViewId="0">
      <pane xSplit="3" ySplit="5" topLeftCell="D60" activePane="bottomRight" state="frozen"/>
      <selection pane="topRight" activeCell="D1" sqref="D1"/>
      <selection pane="bottomLeft" activeCell="A5" sqref="A5"/>
      <selection pane="bottomRight" activeCell="D67" sqref="D62:D70"/>
    </sheetView>
  </sheetViews>
  <sheetFormatPr defaultColWidth="9.140625" defaultRowHeight="15.75"/>
  <cols>
    <col min="1" max="1" width="6.28515625" style="50" customWidth="1"/>
    <col min="2" max="2" width="7.42578125" style="25" customWidth="1"/>
    <col min="3" max="3" width="51.85546875" style="52" customWidth="1"/>
    <col min="4" max="4" width="15.140625" style="25" customWidth="1"/>
    <col min="5" max="5" width="10.5703125" style="58" customWidth="1"/>
    <col min="6" max="6" width="13" style="58" customWidth="1"/>
    <col min="7" max="7" width="34.5703125" style="53" customWidth="1"/>
    <col min="8" max="8" width="44.140625" style="54" customWidth="1"/>
    <col min="9" max="9" width="20.7109375" style="25" customWidth="1"/>
    <col min="10" max="10" width="13" style="25" customWidth="1"/>
    <col min="11" max="11" width="12.28515625" style="25" customWidth="1"/>
    <col min="12" max="12" width="12" style="25" bestFit="1" customWidth="1"/>
    <col min="13" max="13" width="9.140625" style="25" customWidth="1"/>
    <col min="14" max="16384" width="9.140625" style="25"/>
  </cols>
  <sheetData>
    <row r="1" spans="1:14" ht="54" customHeight="1">
      <c r="A1" s="110" t="s">
        <v>100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4" ht="39" customHeight="1">
      <c r="A2" s="152" t="s">
        <v>94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4">
      <c r="A3" s="26"/>
      <c r="B3" s="27"/>
      <c r="C3" s="62"/>
      <c r="D3" s="28"/>
      <c r="E3" s="29"/>
      <c r="F3" s="29"/>
      <c r="G3" s="30"/>
      <c r="H3" s="31"/>
      <c r="I3" s="31"/>
      <c r="J3" s="28"/>
      <c r="K3" s="28"/>
    </row>
    <row r="4" spans="1:14" s="53" customFormat="1" ht="78.75">
      <c r="A4" s="80" t="s">
        <v>24</v>
      </c>
      <c r="B4" s="80" t="s">
        <v>27</v>
      </c>
      <c r="C4" s="71" t="s">
        <v>1</v>
      </c>
      <c r="D4" s="71" t="s">
        <v>18</v>
      </c>
      <c r="E4" s="6" t="s">
        <v>32</v>
      </c>
      <c r="F4" s="6" t="s">
        <v>2</v>
      </c>
      <c r="G4" s="71" t="s">
        <v>19</v>
      </c>
      <c r="H4" s="71" t="s">
        <v>20</v>
      </c>
      <c r="I4" s="71" t="s">
        <v>21</v>
      </c>
      <c r="J4" s="71" t="s">
        <v>22</v>
      </c>
      <c r="K4" s="71" t="s">
        <v>23</v>
      </c>
    </row>
    <row r="5" spans="1:14">
      <c r="A5" s="80">
        <v>1</v>
      </c>
      <c r="B5" s="80">
        <v>2</v>
      </c>
      <c r="C5" s="80">
        <v>3</v>
      </c>
      <c r="D5" s="80">
        <v>4</v>
      </c>
      <c r="E5" s="67">
        <v>5</v>
      </c>
      <c r="F5" s="67">
        <v>6</v>
      </c>
      <c r="G5" s="67">
        <v>7</v>
      </c>
      <c r="H5" s="32">
        <v>8</v>
      </c>
      <c r="I5" s="80">
        <v>9</v>
      </c>
      <c r="J5" s="80">
        <v>10</v>
      </c>
      <c r="K5" s="80">
        <v>11</v>
      </c>
    </row>
    <row r="6" spans="1:14">
      <c r="A6" s="41" t="s">
        <v>28</v>
      </c>
      <c r="B6" s="35"/>
      <c r="C6" s="63"/>
      <c r="D6" s="33">
        <f>D7+D31+D83</f>
        <v>32383.39</v>
      </c>
      <c r="E6" s="36"/>
      <c r="F6" s="36"/>
      <c r="G6" s="61"/>
      <c r="H6" s="37"/>
      <c r="I6" s="38">
        <f>I7+I31+I83</f>
        <v>92338482.650000006</v>
      </c>
      <c r="J6" s="38"/>
      <c r="K6" s="38"/>
      <c r="L6" s="68"/>
      <c r="M6" s="68"/>
    </row>
    <row r="7" spans="1:14">
      <c r="A7" s="34" t="s">
        <v>70</v>
      </c>
      <c r="B7" s="69"/>
      <c r="C7" s="79"/>
      <c r="D7" s="64">
        <f>D8+D11+D14+D17+D20+D22+D24+D27</f>
        <v>12305.87</v>
      </c>
      <c r="E7" s="67"/>
      <c r="F7" s="67"/>
      <c r="G7" s="64"/>
      <c r="H7" s="38"/>
      <c r="I7" s="33">
        <f>I8+I11+I14+I17+I20+I22+I24+I27</f>
        <v>34125387.560000002</v>
      </c>
      <c r="J7" s="33"/>
      <c r="K7" s="33"/>
      <c r="L7" s="57"/>
      <c r="M7" s="57"/>
      <c r="N7" s="57"/>
    </row>
    <row r="8" spans="1:14">
      <c r="A8" s="118">
        <v>1</v>
      </c>
      <c r="B8" s="118">
        <v>4405</v>
      </c>
      <c r="C8" s="127" t="s">
        <v>51</v>
      </c>
      <c r="D8" s="120">
        <v>1765</v>
      </c>
      <c r="E8" s="118" t="s">
        <v>44</v>
      </c>
      <c r="F8" s="118">
        <v>3</v>
      </c>
      <c r="G8" s="118" t="s">
        <v>41</v>
      </c>
      <c r="H8" s="39" t="s">
        <v>42</v>
      </c>
      <c r="I8" s="33">
        <f>I9+I10</f>
        <v>7206813.8799999999</v>
      </c>
      <c r="J8" s="33">
        <f>J9+J10</f>
        <v>4083.18</v>
      </c>
      <c r="K8" s="33">
        <f>K9+K10</f>
        <v>5144</v>
      </c>
      <c r="L8" s="57"/>
      <c r="M8" s="57"/>
      <c r="N8" s="57"/>
    </row>
    <row r="9" spans="1:14">
      <c r="A9" s="123"/>
      <c r="B9" s="123"/>
      <c r="C9" s="128"/>
      <c r="D9" s="121"/>
      <c r="E9" s="123"/>
      <c r="F9" s="123"/>
      <c r="G9" s="123"/>
      <c r="H9" s="39" t="s">
        <v>43</v>
      </c>
      <c r="I9" s="33">
        <v>7055819.3499999996</v>
      </c>
      <c r="J9" s="33">
        <f>I9/D8</f>
        <v>3997.63</v>
      </c>
      <c r="K9" s="33">
        <v>5036</v>
      </c>
      <c r="L9" s="57"/>
      <c r="M9" s="57"/>
      <c r="N9" s="57"/>
    </row>
    <row r="10" spans="1:14">
      <c r="A10" s="119"/>
      <c r="B10" s="119"/>
      <c r="C10" s="129"/>
      <c r="D10" s="122"/>
      <c r="E10" s="119"/>
      <c r="F10" s="119"/>
      <c r="G10" s="119"/>
      <c r="H10" s="39" t="s">
        <v>45</v>
      </c>
      <c r="I10" s="33">
        <v>150994.53</v>
      </c>
      <c r="J10" s="33">
        <f>I10/D8</f>
        <v>85.55</v>
      </c>
      <c r="K10" s="33">
        <v>108</v>
      </c>
      <c r="L10" s="57"/>
      <c r="M10" s="57"/>
      <c r="N10" s="57"/>
    </row>
    <row r="11" spans="1:14">
      <c r="A11" s="118">
        <f>A8+1</f>
        <v>2</v>
      </c>
      <c r="B11" s="118">
        <v>4563</v>
      </c>
      <c r="C11" s="127" t="s">
        <v>62</v>
      </c>
      <c r="D11" s="120">
        <v>4357.2700000000004</v>
      </c>
      <c r="E11" s="118" t="s">
        <v>44</v>
      </c>
      <c r="F11" s="118">
        <v>5</v>
      </c>
      <c r="G11" s="118" t="s">
        <v>41</v>
      </c>
      <c r="H11" s="39" t="s">
        <v>42</v>
      </c>
      <c r="I11" s="33">
        <f>I12+I13</f>
        <v>10662580.619999999</v>
      </c>
      <c r="J11" s="33">
        <f>J12+J13</f>
        <v>2447.08</v>
      </c>
      <c r="K11" s="33">
        <f>K12+K13</f>
        <v>3878</v>
      </c>
      <c r="L11" s="57"/>
      <c r="M11" s="57"/>
      <c r="N11" s="57"/>
    </row>
    <row r="12" spans="1:14">
      <c r="A12" s="123"/>
      <c r="B12" s="123"/>
      <c r="C12" s="128"/>
      <c r="D12" s="121"/>
      <c r="E12" s="123"/>
      <c r="F12" s="123"/>
      <c r="G12" s="123"/>
      <c r="H12" s="39" t="s">
        <v>43</v>
      </c>
      <c r="I12" s="33">
        <v>10439182.119999999</v>
      </c>
      <c r="J12" s="33">
        <f>I12/D11</f>
        <v>2395.81</v>
      </c>
      <c r="K12" s="33">
        <v>3797</v>
      </c>
      <c r="L12" s="57"/>
      <c r="M12" s="57"/>
      <c r="N12" s="57"/>
    </row>
    <row r="13" spans="1:14">
      <c r="A13" s="119"/>
      <c r="B13" s="119"/>
      <c r="C13" s="129"/>
      <c r="D13" s="122"/>
      <c r="E13" s="119"/>
      <c r="F13" s="119"/>
      <c r="G13" s="119"/>
      <c r="H13" s="39" t="s">
        <v>45</v>
      </c>
      <c r="I13" s="33">
        <v>223398.5</v>
      </c>
      <c r="J13" s="33">
        <f>I13/D11</f>
        <v>51.27</v>
      </c>
      <c r="K13" s="33">
        <v>81</v>
      </c>
      <c r="L13" s="57"/>
      <c r="M13" s="57"/>
      <c r="N13" s="57"/>
    </row>
    <row r="14" spans="1:14">
      <c r="A14" s="118">
        <f>A11+1</f>
        <v>3</v>
      </c>
      <c r="B14" s="118">
        <v>4598</v>
      </c>
      <c r="C14" s="127" t="s">
        <v>56</v>
      </c>
      <c r="D14" s="120">
        <v>727.8</v>
      </c>
      <c r="E14" s="118" t="s">
        <v>58</v>
      </c>
      <c r="F14" s="118">
        <v>2</v>
      </c>
      <c r="G14" s="118" t="s">
        <v>41</v>
      </c>
      <c r="H14" s="39" t="s">
        <v>42</v>
      </c>
      <c r="I14" s="33">
        <f>I15+I16</f>
        <v>3434149.4</v>
      </c>
      <c r="J14" s="33">
        <f>J15+J16</f>
        <v>4718.53</v>
      </c>
      <c r="K14" s="33">
        <f>K15+K16</f>
        <v>7688</v>
      </c>
      <c r="L14" s="57"/>
      <c r="M14" s="57"/>
      <c r="N14" s="57"/>
    </row>
    <row r="15" spans="1:14">
      <c r="A15" s="123"/>
      <c r="B15" s="123"/>
      <c r="C15" s="128"/>
      <c r="D15" s="121"/>
      <c r="E15" s="123"/>
      <c r="F15" s="123"/>
      <c r="G15" s="123"/>
      <c r="H15" s="39" t="s">
        <v>43</v>
      </c>
      <c r="I15" s="33">
        <v>3362198.36</v>
      </c>
      <c r="J15" s="33">
        <f>I15/D14</f>
        <v>4619.67</v>
      </c>
      <c r="K15" s="33">
        <v>7527</v>
      </c>
      <c r="L15" s="57"/>
      <c r="M15" s="57"/>
      <c r="N15" s="57"/>
    </row>
    <row r="16" spans="1:14">
      <c r="A16" s="119"/>
      <c r="B16" s="119"/>
      <c r="C16" s="129"/>
      <c r="D16" s="122"/>
      <c r="E16" s="119"/>
      <c r="F16" s="119"/>
      <c r="G16" s="119"/>
      <c r="H16" s="39" t="s">
        <v>45</v>
      </c>
      <c r="I16" s="33">
        <v>71951.039999999994</v>
      </c>
      <c r="J16" s="33">
        <f>I16/D14</f>
        <v>98.86</v>
      </c>
      <c r="K16" s="33">
        <v>161</v>
      </c>
      <c r="L16" s="57"/>
      <c r="M16" s="57"/>
      <c r="N16" s="57"/>
    </row>
    <row r="17" spans="1:192">
      <c r="A17" s="118">
        <f>A14+1</f>
        <v>4</v>
      </c>
      <c r="B17" s="118">
        <v>4589</v>
      </c>
      <c r="C17" s="127" t="s">
        <v>52</v>
      </c>
      <c r="D17" s="120">
        <v>4060.4</v>
      </c>
      <c r="E17" s="118" t="s">
        <v>44</v>
      </c>
      <c r="F17" s="118">
        <v>5</v>
      </c>
      <c r="G17" s="118" t="s">
        <v>41</v>
      </c>
      <c r="H17" s="39" t="s">
        <v>42</v>
      </c>
      <c r="I17" s="33">
        <f>I18+I19</f>
        <v>10320593.359999999</v>
      </c>
      <c r="J17" s="33">
        <f>J18+J19</f>
        <v>2541.77</v>
      </c>
      <c r="K17" s="33">
        <f>K18+K19</f>
        <v>3878</v>
      </c>
      <c r="L17" s="57"/>
      <c r="M17" s="57"/>
      <c r="N17" s="57"/>
    </row>
    <row r="18" spans="1:192">
      <c r="A18" s="123"/>
      <c r="B18" s="123"/>
      <c r="C18" s="128"/>
      <c r="D18" s="121"/>
      <c r="E18" s="123"/>
      <c r="F18" s="123"/>
      <c r="G18" s="123"/>
      <c r="H18" s="39" t="s">
        <v>43</v>
      </c>
      <c r="I18" s="33">
        <v>10104360.050000001</v>
      </c>
      <c r="J18" s="33">
        <f>I18/D17+0.01</f>
        <v>2488.52</v>
      </c>
      <c r="K18" s="33">
        <v>3797</v>
      </c>
      <c r="L18" s="57"/>
      <c r="M18" s="57"/>
      <c r="N18" s="57"/>
    </row>
    <row r="19" spans="1:192">
      <c r="A19" s="119"/>
      <c r="B19" s="119"/>
      <c r="C19" s="129"/>
      <c r="D19" s="122"/>
      <c r="E19" s="119"/>
      <c r="F19" s="119"/>
      <c r="G19" s="119"/>
      <c r="H19" s="39" t="s">
        <v>45</v>
      </c>
      <c r="I19" s="33">
        <v>216233.31</v>
      </c>
      <c r="J19" s="33">
        <f>I19/D17</f>
        <v>53.25</v>
      </c>
      <c r="K19" s="33">
        <v>81</v>
      </c>
      <c r="L19" s="57"/>
      <c r="M19" s="57"/>
      <c r="N19" s="57"/>
    </row>
    <row r="20" spans="1:192">
      <c r="A20" s="132">
        <f>A17+1</f>
        <v>5</v>
      </c>
      <c r="B20" s="115">
        <v>8083</v>
      </c>
      <c r="C20" s="133" t="s">
        <v>80</v>
      </c>
      <c r="D20" s="130">
        <v>325.2</v>
      </c>
      <c r="E20" s="120" t="s">
        <v>58</v>
      </c>
      <c r="F20" s="115">
        <v>2</v>
      </c>
      <c r="G20" s="80"/>
      <c r="H20" s="39" t="s">
        <v>42</v>
      </c>
      <c r="I20" s="33">
        <f>SUM(I21)</f>
        <v>44546.92</v>
      </c>
      <c r="J20" s="33">
        <f>SUM(J21)</f>
        <v>136.97999999999999</v>
      </c>
      <c r="K20" s="33">
        <f>SUM(K21)</f>
        <v>137</v>
      </c>
      <c r="L20" s="57"/>
      <c r="M20" s="57"/>
      <c r="N20" s="57"/>
    </row>
    <row r="21" spans="1:192" ht="63">
      <c r="A21" s="117"/>
      <c r="B21" s="117"/>
      <c r="C21" s="138"/>
      <c r="D21" s="131"/>
      <c r="E21" s="122"/>
      <c r="F21" s="117"/>
      <c r="G21" s="80" t="s">
        <v>46</v>
      </c>
      <c r="H21" s="65" t="s">
        <v>59</v>
      </c>
      <c r="I21" s="33">
        <v>44546.92</v>
      </c>
      <c r="J21" s="33">
        <f>I21/D20</f>
        <v>136.97999999999999</v>
      </c>
      <c r="K21" s="33">
        <f>116+21</f>
        <v>137</v>
      </c>
      <c r="L21" s="57"/>
      <c r="M21" s="57"/>
      <c r="N21" s="57"/>
    </row>
    <row r="22" spans="1:192">
      <c r="A22" s="132">
        <f>A20+1</f>
        <v>6</v>
      </c>
      <c r="B22" s="115">
        <v>4480</v>
      </c>
      <c r="C22" s="133" t="s">
        <v>82</v>
      </c>
      <c r="D22" s="130">
        <v>385.1</v>
      </c>
      <c r="E22" s="115" t="s">
        <v>44</v>
      </c>
      <c r="F22" s="115">
        <v>2</v>
      </c>
      <c r="G22" s="80"/>
      <c r="H22" s="39" t="s">
        <v>42</v>
      </c>
      <c r="I22" s="33">
        <f>I23</f>
        <v>67454.87</v>
      </c>
      <c r="J22" s="33">
        <f>J23</f>
        <v>175.16</v>
      </c>
      <c r="K22" s="33">
        <f>K23</f>
        <v>247</v>
      </c>
      <c r="L22" s="57"/>
      <c r="M22" s="57"/>
      <c r="N22" s="57"/>
    </row>
    <row r="23" spans="1:192" ht="63">
      <c r="A23" s="116"/>
      <c r="B23" s="116"/>
      <c r="C23" s="134"/>
      <c r="D23" s="139"/>
      <c r="E23" s="116"/>
      <c r="F23" s="116"/>
      <c r="G23" s="80" t="s">
        <v>41</v>
      </c>
      <c r="H23" s="65" t="s">
        <v>59</v>
      </c>
      <c r="I23" s="33">
        <v>67454.87</v>
      </c>
      <c r="J23" s="33">
        <f>I23/D22</f>
        <v>175.16</v>
      </c>
      <c r="K23" s="33">
        <f>151+96</f>
        <v>247</v>
      </c>
      <c r="L23" s="57"/>
      <c r="M23" s="57"/>
      <c r="N23" s="57"/>
    </row>
    <row r="24" spans="1:192">
      <c r="A24" s="115">
        <f>A22+1</f>
        <v>7</v>
      </c>
      <c r="B24" s="115">
        <v>4532</v>
      </c>
      <c r="C24" s="133" t="s">
        <v>84</v>
      </c>
      <c r="D24" s="130">
        <v>317.60000000000002</v>
      </c>
      <c r="E24" s="115" t="s">
        <v>44</v>
      </c>
      <c r="F24" s="115">
        <v>2</v>
      </c>
      <c r="G24" s="80"/>
      <c r="H24" s="39" t="s">
        <v>42</v>
      </c>
      <c r="I24" s="33">
        <f>SUM(I25:I26)</f>
        <v>53169.84</v>
      </c>
      <c r="J24" s="33">
        <f>SUM(J25:J26)</f>
        <v>167.41</v>
      </c>
      <c r="K24" s="33">
        <f>SUM(K25:K26)</f>
        <v>179</v>
      </c>
      <c r="L24" s="57"/>
      <c r="M24" s="57"/>
      <c r="N24" s="57"/>
    </row>
    <row r="25" spans="1:192" ht="63">
      <c r="A25" s="116"/>
      <c r="B25" s="116"/>
      <c r="C25" s="134"/>
      <c r="D25" s="139"/>
      <c r="E25" s="116"/>
      <c r="F25" s="116"/>
      <c r="G25" s="80" t="s">
        <v>46</v>
      </c>
      <c r="H25" s="65" t="s">
        <v>59</v>
      </c>
      <c r="I25" s="33">
        <v>40526.29</v>
      </c>
      <c r="J25" s="33">
        <f>I25/D24</f>
        <v>127.6</v>
      </c>
      <c r="K25" s="33">
        <f>116+21</f>
        <v>137</v>
      </c>
      <c r="L25" s="57"/>
      <c r="M25" s="57"/>
      <c r="N25" s="57"/>
    </row>
    <row r="26" spans="1:192" ht="63">
      <c r="A26" s="117"/>
      <c r="B26" s="117"/>
      <c r="C26" s="138"/>
      <c r="D26" s="131"/>
      <c r="E26" s="117"/>
      <c r="F26" s="117"/>
      <c r="G26" s="80" t="s">
        <v>47</v>
      </c>
      <c r="H26" s="65" t="s">
        <v>59</v>
      </c>
      <c r="I26" s="33">
        <v>12643.55</v>
      </c>
      <c r="J26" s="33">
        <f>I26/D24</f>
        <v>39.81</v>
      </c>
      <c r="K26" s="33">
        <f>21+21</f>
        <v>42</v>
      </c>
      <c r="L26" s="57"/>
      <c r="M26" s="57"/>
      <c r="N26" s="57"/>
    </row>
    <row r="27" spans="1:192">
      <c r="A27" s="135">
        <f>A24+1</f>
        <v>8</v>
      </c>
      <c r="B27" s="135">
        <v>4464</v>
      </c>
      <c r="C27" s="136" t="s">
        <v>85</v>
      </c>
      <c r="D27" s="137">
        <v>367.5</v>
      </c>
      <c r="E27" s="120" t="s">
        <v>44</v>
      </c>
      <c r="F27" s="115">
        <v>2</v>
      </c>
      <c r="G27" s="118" t="s">
        <v>41</v>
      </c>
      <c r="H27" s="39" t="s">
        <v>42</v>
      </c>
      <c r="I27" s="33">
        <f>SUM(I28:I30)</f>
        <v>2336078.67</v>
      </c>
      <c r="J27" s="33">
        <f>SUM(J28:J30)</f>
        <v>6356.68</v>
      </c>
      <c r="K27" s="33">
        <f>SUM(K28:K30)</f>
        <v>7935</v>
      </c>
      <c r="L27" s="57"/>
      <c r="M27" s="57"/>
      <c r="N27" s="57"/>
    </row>
    <row r="28" spans="1:192" ht="63">
      <c r="A28" s="135"/>
      <c r="B28" s="135"/>
      <c r="C28" s="136"/>
      <c r="D28" s="137"/>
      <c r="E28" s="121"/>
      <c r="F28" s="116"/>
      <c r="G28" s="123"/>
      <c r="H28" s="65" t="s">
        <v>59</v>
      </c>
      <c r="I28" s="33">
        <v>69552.899999999994</v>
      </c>
      <c r="J28" s="33">
        <f>I28/D27</f>
        <v>189.26</v>
      </c>
      <c r="K28" s="33">
        <f>151+96</f>
        <v>247</v>
      </c>
      <c r="L28" s="57"/>
      <c r="M28" s="57"/>
      <c r="N28" s="57"/>
    </row>
    <row r="29" spans="1:192">
      <c r="A29" s="135"/>
      <c r="B29" s="135"/>
      <c r="C29" s="136"/>
      <c r="D29" s="137"/>
      <c r="E29" s="121"/>
      <c r="F29" s="116"/>
      <c r="G29" s="123"/>
      <c r="H29" s="39" t="s">
        <v>43</v>
      </c>
      <c r="I29" s="33">
        <v>2219038.35</v>
      </c>
      <c r="J29" s="33">
        <f>I29/D27</f>
        <v>6038.2</v>
      </c>
      <c r="K29" s="33">
        <v>7527</v>
      </c>
      <c r="L29" s="57"/>
      <c r="M29" s="57"/>
      <c r="N29" s="57"/>
    </row>
    <row r="30" spans="1:192">
      <c r="A30" s="135"/>
      <c r="B30" s="135"/>
      <c r="C30" s="136"/>
      <c r="D30" s="137"/>
      <c r="E30" s="122"/>
      <c r="F30" s="117"/>
      <c r="G30" s="119"/>
      <c r="H30" s="39" t="s">
        <v>45</v>
      </c>
      <c r="I30" s="33">
        <v>47487.42</v>
      </c>
      <c r="J30" s="33">
        <f>I30/D27</f>
        <v>129.22</v>
      </c>
      <c r="K30" s="33">
        <v>161</v>
      </c>
      <c r="L30" s="57"/>
      <c r="M30" s="57"/>
      <c r="N30" s="57"/>
    </row>
    <row r="31" spans="1:192" s="85" customFormat="1">
      <c r="A31" s="41" t="s">
        <v>71</v>
      </c>
      <c r="B31" s="69"/>
      <c r="C31" s="79"/>
      <c r="D31" s="64">
        <f>D32+D35+D38+D45+D48+D50+D52+D55+D57+D59+D62+D67+D71+D74+D76+D81</f>
        <v>12637.37</v>
      </c>
      <c r="E31" s="36"/>
      <c r="F31" s="36"/>
      <c r="G31" s="64"/>
      <c r="H31" s="38"/>
      <c r="I31" s="33">
        <f>I32+I35+I38+I45+I48+I50+I52+I55+I57+I59+I62+I67+I71+I74+I76+I81</f>
        <v>25587620.41</v>
      </c>
      <c r="J31" s="33"/>
      <c r="K31" s="33"/>
      <c r="L31" s="57"/>
      <c r="M31" s="57"/>
      <c r="N31" s="57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</row>
    <row r="32" spans="1:192">
      <c r="A32" s="115">
        <v>1</v>
      </c>
      <c r="B32" s="115">
        <v>4391</v>
      </c>
      <c r="C32" s="133" t="s">
        <v>74</v>
      </c>
      <c r="D32" s="130">
        <v>999.17</v>
      </c>
      <c r="E32" s="115" t="s">
        <v>44</v>
      </c>
      <c r="F32" s="115">
        <v>2</v>
      </c>
      <c r="G32" s="80"/>
      <c r="H32" s="39" t="s">
        <v>42</v>
      </c>
      <c r="I32" s="33">
        <f>SUM(I33:I34)</f>
        <v>137403.85</v>
      </c>
      <c r="J32" s="33">
        <f>SUM(J33:J34)</f>
        <v>137.52000000000001</v>
      </c>
      <c r="K32" s="33">
        <f>SUM(K33:K34)</f>
        <v>179</v>
      </c>
      <c r="L32" s="57"/>
      <c r="M32" s="57"/>
      <c r="N32" s="57"/>
    </row>
    <row r="33" spans="1:14" ht="63">
      <c r="A33" s="116"/>
      <c r="B33" s="116"/>
      <c r="C33" s="134"/>
      <c r="D33" s="139"/>
      <c r="E33" s="116"/>
      <c r="F33" s="116"/>
      <c r="G33" s="80" t="s">
        <v>46</v>
      </c>
      <c r="H33" s="65" t="s">
        <v>59</v>
      </c>
      <c r="I33" s="33">
        <v>110517.13</v>
      </c>
      <c r="J33" s="33">
        <f>I33/D32</f>
        <v>110.61</v>
      </c>
      <c r="K33" s="33">
        <f>116+21</f>
        <v>137</v>
      </c>
      <c r="L33" s="57"/>
      <c r="M33" s="57"/>
      <c r="N33" s="57"/>
    </row>
    <row r="34" spans="1:14" ht="63">
      <c r="A34" s="116"/>
      <c r="B34" s="116"/>
      <c r="C34" s="134"/>
      <c r="D34" s="139"/>
      <c r="E34" s="116"/>
      <c r="F34" s="116"/>
      <c r="G34" s="80" t="s">
        <v>47</v>
      </c>
      <c r="H34" s="65" t="s">
        <v>59</v>
      </c>
      <c r="I34" s="33">
        <v>26886.720000000001</v>
      </c>
      <c r="J34" s="33">
        <f>I34/D32</f>
        <v>26.91</v>
      </c>
      <c r="K34" s="33">
        <f>21+21</f>
        <v>42</v>
      </c>
      <c r="L34" s="57"/>
      <c r="M34" s="57"/>
      <c r="N34" s="57"/>
    </row>
    <row r="35" spans="1:14">
      <c r="A35" s="115">
        <f>A32+1</f>
        <v>2</v>
      </c>
      <c r="B35" s="115">
        <v>4552</v>
      </c>
      <c r="C35" s="133" t="s">
        <v>75</v>
      </c>
      <c r="D35" s="130">
        <v>306.33999999999997</v>
      </c>
      <c r="E35" s="115" t="s">
        <v>44</v>
      </c>
      <c r="F35" s="115">
        <v>2</v>
      </c>
      <c r="G35" s="70"/>
      <c r="H35" s="39" t="s">
        <v>42</v>
      </c>
      <c r="I35" s="33">
        <f>SUM(I36:I37)</f>
        <v>110664.23</v>
      </c>
      <c r="J35" s="33">
        <f t="shared" ref="J35:K35" si="0">SUM(J36:J37)</f>
        <v>361.25</v>
      </c>
      <c r="K35" s="33">
        <f t="shared" si="0"/>
        <v>457</v>
      </c>
      <c r="L35" s="57"/>
      <c r="M35" s="57"/>
      <c r="N35" s="57"/>
    </row>
    <row r="36" spans="1:14" ht="63">
      <c r="A36" s="116"/>
      <c r="B36" s="116"/>
      <c r="C36" s="134"/>
      <c r="D36" s="139"/>
      <c r="E36" s="116"/>
      <c r="F36" s="116"/>
      <c r="G36" s="80" t="s">
        <v>41</v>
      </c>
      <c r="H36" s="65" t="s">
        <v>60</v>
      </c>
      <c r="I36" s="33">
        <v>53706.43</v>
      </c>
      <c r="J36" s="33">
        <f>I36/D35</f>
        <v>175.32</v>
      </c>
      <c r="K36" s="33">
        <f>151+96</f>
        <v>247</v>
      </c>
      <c r="L36" s="57"/>
      <c r="M36" s="57"/>
      <c r="N36" s="57"/>
    </row>
    <row r="37" spans="1:14" ht="110.25">
      <c r="A37" s="116"/>
      <c r="B37" s="116"/>
      <c r="C37" s="134"/>
      <c r="D37" s="139"/>
      <c r="E37" s="116"/>
      <c r="F37" s="116"/>
      <c r="G37" s="74" t="s">
        <v>90</v>
      </c>
      <c r="H37" s="65" t="s">
        <v>59</v>
      </c>
      <c r="I37" s="33">
        <v>56957.8</v>
      </c>
      <c r="J37" s="33">
        <f>I37/D35</f>
        <v>185.93</v>
      </c>
      <c r="K37" s="33">
        <f>170+40</f>
        <v>210</v>
      </c>
      <c r="L37" s="57"/>
      <c r="M37" s="57"/>
      <c r="N37" s="57"/>
    </row>
    <row r="38" spans="1:14">
      <c r="A38" s="115">
        <f>A35+1</f>
        <v>3</v>
      </c>
      <c r="B38" s="115">
        <v>4554</v>
      </c>
      <c r="C38" s="133" t="s">
        <v>76</v>
      </c>
      <c r="D38" s="130">
        <v>303.8</v>
      </c>
      <c r="E38" s="115" t="s">
        <v>44</v>
      </c>
      <c r="F38" s="115">
        <v>2</v>
      </c>
      <c r="G38" s="80"/>
      <c r="H38" s="39" t="s">
        <v>42</v>
      </c>
      <c r="I38" s="33">
        <f>SUM(I39:I44)</f>
        <v>929816.57</v>
      </c>
      <c r="J38" s="33">
        <f t="shared" ref="J38:K38" si="1">SUM(J39:J44)</f>
        <v>3060.62</v>
      </c>
      <c r="K38" s="33">
        <f t="shared" si="1"/>
        <v>3676</v>
      </c>
      <c r="L38" s="57"/>
      <c r="M38" s="57"/>
      <c r="N38" s="57"/>
    </row>
    <row r="39" spans="1:14" ht="63">
      <c r="A39" s="116"/>
      <c r="B39" s="116"/>
      <c r="C39" s="134"/>
      <c r="D39" s="139"/>
      <c r="E39" s="116"/>
      <c r="F39" s="116"/>
      <c r="G39" s="118" t="s">
        <v>46</v>
      </c>
      <c r="H39" s="65" t="s">
        <v>59</v>
      </c>
      <c r="I39" s="33">
        <v>39043</v>
      </c>
      <c r="J39" s="33">
        <f>I39/D38</f>
        <v>128.52000000000001</v>
      </c>
      <c r="K39" s="33">
        <f>116+21</f>
        <v>137</v>
      </c>
      <c r="L39" s="57"/>
      <c r="M39" s="57"/>
      <c r="N39" s="57"/>
    </row>
    <row r="40" spans="1:14">
      <c r="A40" s="116"/>
      <c r="B40" s="116"/>
      <c r="C40" s="134"/>
      <c r="D40" s="139"/>
      <c r="E40" s="116"/>
      <c r="F40" s="116"/>
      <c r="G40" s="123"/>
      <c r="H40" s="39" t="s">
        <v>43</v>
      </c>
      <c r="I40" s="33">
        <v>798304</v>
      </c>
      <c r="J40" s="33">
        <f>I40/D38</f>
        <v>2627.73</v>
      </c>
      <c r="K40" s="42">
        <v>2911</v>
      </c>
      <c r="L40" s="57"/>
      <c r="M40" s="57"/>
      <c r="N40" s="57"/>
    </row>
    <row r="41" spans="1:14">
      <c r="A41" s="116"/>
      <c r="B41" s="116"/>
      <c r="C41" s="134"/>
      <c r="D41" s="139"/>
      <c r="E41" s="116"/>
      <c r="F41" s="116"/>
      <c r="G41" s="119"/>
      <c r="H41" s="39" t="s">
        <v>45</v>
      </c>
      <c r="I41" s="33">
        <f>I40*0.0214</f>
        <v>17083.71</v>
      </c>
      <c r="J41" s="33">
        <f>I41/D38</f>
        <v>56.23</v>
      </c>
      <c r="K41" s="42">
        <v>62</v>
      </c>
      <c r="L41" s="57"/>
      <c r="M41" s="57"/>
      <c r="N41" s="57"/>
    </row>
    <row r="42" spans="1:14" ht="63">
      <c r="A42" s="116"/>
      <c r="B42" s="116"/>
      <c r="C42" s="134"/>
      <c r="D42" s="139"/>
      <c r="E42" s="116"/>
      <c r="F42" s="116"/>
      <c r="G42" s="118" t="s">
        <v>47</v>
      </c>
      <c r="H42" s="65" t="s">
        <v>59</v>
      </c>
      <c r="I42" s="33">
        <v>12292.96</v>
      </c>
      <c r="J42" s="33">
        <f>I42/D38</f>
        <v>40.46</v>
      </c>
      <c r="K42" s="33">
        <f>21+21</f>
        <v>42</v>
      </c>
      <c r="L42" s="57"/>
      <c r="M42" s="57"/>
      <c r="N42" s="57"/>
    </row>
    <row r="43" spans="1:14">
      <c r="A43" s="116"/>
      <c r="B43" s="116"/>
      <c r="C43" s="134"/>
      <c r="D43" s="139"/>
      <c r="E43" s="116"/>
      <c r="F43" s="116"/>
      <c r="G43" s="123"/>
      <c r="H43" s="39" t="s">
        <v>43</v>
      </c>
      <c r="I43" s="33">
        <v>61771</v>
      </c>
      <c r="J43" s="33">
        <f>I43/D38</f>
        <v>203.33</v>
      </c>
      <c r="K43" s="42">
        <v>513</v>
      </c>
      <c r="L43" s="57"/>
      <c r="M43" s="57"/>
      <c r="N43" s="57"/>
    </row>
    <row r="44" spans="1:14">
      <c r="A44" s="116"/>
      <c r="B44" s="116"/>
      <c r="C44" s="134"/>
      <c r="D44" s="139"/>
      <c r="E44" s="116"/>
      <c r="F44" s="116"/>
      <c r="G44" s="119"/>
      <c r="H44" s="39" t="s">
        <v>45</v>
      </c>
      <c r="I44" s="33">
        <f>I43*0.0214</f>
        <v>1321.9</v>
      </c>
      <c r="J44" s="33">
        <f>I44/D38</f>
        <v>4.3499999999999996</v>
      </c>
      <c r="K44" s="42">
        <v>11</v>
      </c>
      <c r="L44" s="57"/>
      <c r="M44" s="57"/>
      <c r="N44" s="57"/>
    </row>
    <row r="45" spans="1:14">
      <c r="A45" s="115">
        <f>A38+1</f>
        <v>4</v>
      </c>
      <c r="B45" s="115">
        <v>4486</v>
      </c>
      <c r="C45" s="133" t="s">
        <v>77</v>
      </c>
      <c r="D45" s="130">
        <v>304.31</v>
      </c>
      <c r="E45" s="115" t="s">
        <v>44</v>
      </c>
      <c r="F45" s="115">
        <v>2</v>
      </c>
      <c r="G45" s="80"/>
      <c r="H45" s="39" t="s">
        <v>42</v>
      </c>
      <c r="I45" s="33">
        <f>SUM(I46:I47)</f>
        <v>48922.99</v>
      </c>
      <c r="J45" s="33">
        <f>SUM(J46:J47)</f>
        <v>160.77000000000001</v>
      </c>
      <c r="K45" s="33">
        <f>SUM(K46:K47)</f>
        <v>333</v>
      </c>
      <c r="L45" s="57"/>
      <c r="M45" s="57"/>
      <c r="N45" s="57"/>
    </row>
    <row r="46" spans="1:14" ht="63">
      <c r="A46" s="116"/>
      <c r="B46" s="116"/>
      <c r="C46" s="134"/>
      <c r="D46" s="139"/>
      <c r="E46" s="116"/>
      <c r="F46" s="116"/>
      <c r="G46" s="80" t="s">
        <v>46</v>
      </c>
      <c r="H46" s="65" t="s">
        <v>59</v>
      </c>
      <c r="I46" s="33">
        <v>36992.47</v>
      </c>
      <c r="J46" s="33">
        <f>I46/D45</f>
        <v>121.56</v>
      </c>
      <c r="K46" s="42">
        <f>116+98</f>
        <v>214</v>
      </c>
      <c r="L46" s="57"/>
      <c r="M46" s="57"/>
      <c r="N46" s="57"/>
    </row>
    <row r="47" spans="1:14" ht="63">
      <c r="A47" s="116"/>
      <c r="B47" s="116"/>
      <c r="C47" s="134"/>
      <c r="D47" s="139"/>
      <c r="E47" s="116"/>
      <c r="F47" s="116"/>
      <c r="G47" s="80" t="s">
        <v>47</v>
      </c>
      <c r="H47" s="65" t="s">
        <v>59</v>
      </c>
      <c r="I47" s="33">
        <v>11930.52</v>
      </c>
      <c r="J47" s="33">
        <f>I47/D45</f>
        <v>39.21</v>
      </c>
      <c r="K47" s="33">
        <f>21+98</f>
        <v>119</v>
      </c>
      <c r="L47" s="57"/>
      <c r="M47" s="57"/>
      <c r="N47" s="57"/>
    </row>
    <row r="48" spans="1:14">
      <c r="A48" s="115">
        <f>A45+1</f>
        <v>5</v>
      </c>
      <c r="B48" s="115">
        <v>4616</v>
      </c>
      <c r="C48" s="133" t="s">
        <v>78</v>
      </c>
      <c r="D48" s="130">
        <v>398.8</v>
      </c>
      <c r="E48" s="115" t="s">
        <v>44</v>
      </c>
      <c r="F48" s="115">
        <v>2</v>
      </c>
      <c r="G48" s="118" t="s">
        <v>41</v>
      </c>
      <c r="H48" s="39" t="s">
        <v>42</v>
      </c>
      <c r="I48" s="33">
        <f>SUM(I49:I49)</f>
        <v>76693.84</v>
      </c>
      <c r="J48" s="33">
        <f>SUM(J49:J49)</f>
        <v>192.31</v>
      </c>
      <c r="K48" s="33">
        <f>SUM(K49:K49)</f>
        <v>247</v>
      </c>
      <c r="L48" s="57"/>
      <c r="M48" s="57"/>
      <c r="N48" s="57"/>
    </row>
    <row r="49" spans="1:14" ht="63">
      <c r="A49" s="116"/>
      <c r="B49" s="116"/>
      <c r="C49" s="134"/>
      <c r="D49" s="139"/>
      <c r="E49" s="116"/>
      <c r="F49" s="116"/>
      <c r="G49" s="119"/>
      <c r="H49" s="65" t="s">
        <v>60</v>
      </c>
      <c r="I49" s="33">
        <v>76693.84</v>
      </c>
      <c r="J49" s="33">
        <f>I49/D48</f>
        <v>192.31</v>
      </c>
      <c r="K49" s="33">
        <f>151+96</f>
        <v>247</v>
      </c>
      <c r="L49" s="57"/>
      <c r="M49" s="57"/>
      <c r="N49" s="57"/>
    </row>
    <row r="50" spans="1:14">
      <c r="A50" s="142">
        <v>6</v>
      </c>
      <c r="B50" s="142">
        <v>4399</v>
      </c>
      <c r="C50" s="147" t="s">
        <v>86</v>
      </c>
      <c r="D50" s="140">
        <v>357</v>
      </c>
      <c r="E50" s="115" t="s">
        <v>44</v>
      </c>
      <c r="F50" s="115">
        <v>2</v>
      </c>
      <c r="G50" s="118" t="s">
        <v>41</v>
      </c>
      <c r="H50" s="39" t="s">
        <v>42</v>
      </c>
      <c r="I50" s="33">
        <f>SUM(I51:I51)</f>
        <v>68145.929999999993</v>
      </c>
      <c r="J50" s="33">
        <f>SUM(J51:J51)</f>
        <v>190.88</v>
      </c>
      <c r="K50" s="33">
        <f>SUM(K51:K51)</f>
        <v>247</v>
      </c>
      <c r="L50" s="57"/>
      <c r="M50" s="57"/>
      <c r="N50" s="57"/>
    </row>
    <row r="51" spans="1:14" ht="63">
      <c r="A51" s="143"/>
      <c r="B51" s="143"/>
      <c r="C51" s="148"/>
      <c r="D51" s="141"/>
      <c r="E51" s="116"/>
      <c r="F51" s="116"/>
      <c r="G51" s="119"/>
      <c r="H51" s="65" t="s">
        <v>60</v>
      </c>
      <c r="I51" s="33">
        <v>68145.929999999993</v>
      </c>
      <c r="J51" s="33">
        <f>I51/D50</f>
        <v>190.88</v>
      </c>
      <c r="K51" s="33">
        <f>151+96</f>
        <v>247</v>
      </c>
      <c r="L51" s="57"/>
      <c r="M51" s="57"/>
      <c r="N51" s="57"/>
    </row>
    <row r="52" spans="1:14">
      <c r="A52" s="118">
        <f>A50+1</f>
        <v>7</v>
      </c>
      <c r="B52" s="118">
        <v>4429</v>
      </c>
      <c r="C52" s="127" t="s">
        <v>87</v>
      </c>
      <c r="D52" s="120">
        <v>2768.2</v>
      </c>
      <c r="E52" s="118" t="s">
        <v>44</v>
      </c>
      <c r="F52" s="118">
        <v>5</v>
      </c>
      <c r="G52" s="118" t="s">
        <v>41</v>
      </c>
      <c r="H52" s="39" t="s">
        <v>42</v>
      </c>
      <c r="I52" s="33">
        <f>I53+I54</f>
        <v>6911749.4199999999</v>
      </c>
      <c r="J52" s="33">
        <f>J53+J54</f>
        <v>2496.84</v>
      </c>
      <c r="K52" s="33">
        <f>K53+K54</f>
        <v>3878</v>
      </c>
      <c r="L52" s="57"/>
      <c r="M52" s="57"/>
      <c r="N52" s="57"/>
    </row>
    <row r="53" spans="1:14">
      <c r="A53" s="123"/>
      <c r="B53" s="123"/>
      <c r="C53" s="128"/>
      <c r="D53" s="121"/>
      <c r="E53" s="123"/>
      <c r="F53" s="123"/>
      <c r="G53" s="123"/>
      <c r="H53" s="39" t="s">
        <v>43</v>
      </c>
      <c r="I53" s="33">
        <v>6766936.9699999997</v>
      </c>
      <c r="J53" s="33">
        <f>I53/D52</f>
        <v>2444.5300000000002</v>
      </c>
      <c r="K53" s="33">
        <v>3797</v>
      </c>
      <c r="L53" s="57"/>
      <c r="M53" s="57"/>
      <c r="N53" s="57"/>
    </row>
    <row r="54" spans="1:14">
      <c r="A54" s="119"/>
      <c r="B54" s="119"/>
      <c r="C54" s="129"/>
      <c r="D54" s="122"/>
      <c r="E54" s="119"/>
      <c r="F54" s="119"/>
      <c r="G54" s="119"/>
      <c r="H54" s="39" t="s">
        <v>45</v>
      </c>
      <c r="I54" s="33">
        <f>I53*0.0214</f>
        <v>144812.45000000001</v>
      </c>
      <c r="J54" s="33">
        <f>I54/D52</f>
        <v>52.31</v>
      </c>
      <c r="K54" s="33">
        <v>81</v>
      </c>
      <c r="L54" s="57"/>
      <c r="M54" s="57"/>
      <c r="N54" s="57"/>
    </row>
    <row r="55" spans="1:14">
      <c r="A55" s="118">
        <f>A52+1</f>
        <v>8</v>
      </c>
      <c r="B55" s="115">
        <v>4437</v>
      </c>
      <c r="C55" s="133" t="s">
        <v>79</v>
      </c>
      <c r="D55" s="130">
        <v>974.68</v>
      </c>
      <c r="E55" s="115" t="s">
        <v>44</v>
      </c>
      <c r="F55" s="115">
        <v>2</v>
      </c>
      <c r="G55" s="118" t="s">
        <v>41</v>
      </c>
      <c r="H55" s="39" t="s">
        <v>42</v>
      </c>
      <c r="I55" s="33">
        <f>SUM(I56:I56)</f>
        <v>154400.34</v>
      </c>
      <c r="J55" s="33">
        <f>SUM(J56:J56)</f>
        <v>158.41</v>
      </c>
      <c r="K55" s="33">
        <f>SUM(K56:K56)</f>
        <v>247</v>
      </c>
      <c r="L55" s="57"/>
      <c r="M55" s="57"/>
      <c r="N55" s="57"/>
    </row>
    <row r="56" spans="1:14" ht="63">
      <c r="A56" s="123"/>
      <c r="B56" s="116"/>
      <c r="C56" s="134"/>
      <c r="D56" s="139"/>
      <c r="E56" s="116"/>
      <c r="F56" s="116"/>
      <c r="G56" s="119"/>
      <c r="H56" s="65" t="s">
        <v>60</v>
      </c>
      <c r="I56" s="33">
        <v>154400.34</v>
      </c>
      <c r="J56" s="33">
        <f>I56/D55</f>
        <v>158.41</v>
      </c>
      <c r="K56" s="33">
        <f>151+96</f>
        <v>247</v>
      </c>
      <c r="L56" s="57"/>
      <c r="M56" s="57"/>
      <c r="N56" s="57"/>
    </row>
    <row r="57" spans="1:14">
      <c r="A57" s="113">
        <f>A55+1</f>
        <v>9</v>
      </c>
      <c r="B57" s="112">
        <v>4438</v>
      </c>
      <c r="C57" s="145" t="s">
        <v>88</v>
      </c>
      <c r="D57" s="146">
        <v>992.2</v>
      </c>
      <c r="E57" s="112" t="s">
        <v>44</v>
      </c>
      <c r="F57" s="112">
        <v>2</v>
      </c>
      <c r="G57" s="113" t="s">
        <v>41</v>
      </c>
      <c r="H57" s="40" t="s">
        <v>42</v>
      </c>
      <c r="I57" s="66">
        <f>I58</f>
        <v>120782.21</v>
      </c>
      <c r="J57" s="66">
        <f>J58</f>
        <v>121.73</v>
      </c>
      <c r="K57" s="66">
        <f>K58</f>
        <v>247</v>
      </c>
      <c r="L57" s="57"/>
      <c r="M57" s="57"/>
      <c r="N57" s="57"/>
    </row>
    <row r="58" spans="1:14" ht="63">
      <c r="A58" s="113"/>
      <c r="B58" s="112"/>
      <c r="C58" s="145"/>
      <c r="D58" s="146"/>
      <c r="E58" s="112"/>
      <c r="F58" s="112"/>
      <c r="G58" s="113"/>
      <c r="H58" s="40" t="s">
        <v>59</v>
      </c>
      <c r="I58" s="66">
        <v>120782.21</v>
      </c>
      <c r="J58" s="66">
        <f>I58/D57</f>
        <v>121.73</v>
      </c>
      <c r="K58" s="33">
        <f>151+96</f>
        <v>247</v>
      </c>
      <c r="L58" s="57"/>
      <c r="M58" s="57"/>
      <c r="N58" s="57"/>
    </row>
    <row r="59" spans="1:14">
      <c r="A59" s="115">
        <f>A57+1</f>
        <v>10</v>
      </c>
      <c r="B59" s="115">
        <v>8083</v>
      </c>
      <c r="C59" s="133" t="s">
        <v>80</v>
      </c>
      <c r="D59" s="130">
        <v>325.2</v>
      </c>
      <c r="E59" s="120" t="s">
        <v>58</v>
      </c>
      <c r="F59" s="115">
        <v>2</v>
      </c>
      <c r="G59" s="118" t="s">
        <v>46</v>
      </c>
      <c r="H59" s="39" t="s">
        <v>42</v>
      </c>
      <c r="I59" s="33">
        <f>SUM(I60:I61)</f>
        <v>627071.17000000004</v>
      </c>
      <c r="J59" s="33">
        <f>SUM(J60:J61)</f>
        <v>1928.26</v>
      </c>
      <c r="K59" s="33">
        <f>SUM(K60:K61)</f>
        <v>2973</v>
      </c>
      <c r="L59" s="57"/>
      <c r="M59" s="57"/>
      <c r="N59" s="57"/>
    </row>
    <row r="60" spans="1:14" ht="15.75" customHeight="1">
      <c r="A60" s="116"/>
      <c r="B60" s="116"/>
      <c r="C60" s="134"/>
      <c r="D60" s="139"/>
      <c r="E60" s="121"/>
      <c r="F60" s="116"/>
      <c r="G60" s="123"/>
      <c r="H60" s="39" t="s">
        <v>43</v>
      </c>
      <c r="I60" s="33">
        <v>613933</v>
      </c>
      <c r="J60" s="33">
        <f>I60/D59</f>
        <v>1887.86</v>
      </c>
      <c r="K60" s="42">
        <v>2911</v>
      </c>
      <c r="L60" s="57"/>
      <c r="M60" s="57"/>
      <c r="N60" s="57"/>
    </row>
    <row r="61" spans="1:14">
      <c r="A61" s="116"/>
      <c r="B61" s="116"/>
      <c r="C61" s="134"/>
      <c r="D61" s="139"/>
      <c r="E61" s="122"/>
      <c r="F61" s="116"/>
      <c r="G61" s="119"/>
      <c r="H61" s="39" t="s">
        <v>45</v>
      </c>
      <c r="I61" s="33">
        <f>I60*0.0214</f>
        <v>13138.17</v>
      </c>
      <c r="J61" s="33">
        <f>I61/D59</f>
        <v>40.4</v>
      </c>
      <c r="K61" s="42">
        <v>62</v>
      </c>
      <c r="L61" s="57"/>
      <c r="M61" s="57"/>
      <c r="N61" s="57"/>
    </row>
    <row r="62" spans="1:14" ht="15.75" customHeight="1">
      <c r="A62" s="118">
        <f>A59+1</f>
        <v>11</v>
      </c>
      <c r="B62" s="118">
        <v>4478</v>
      </c>
      <c r="C62" s="127" t="s">
        <v>57</v>
      </c>
      <c r="D62" s="120">
        <v>2920.79</v>
      </c>
      <c r="E62" s="118" t="s">
        <v>40</v>
      </c>
      <c r="F62" s="118">
        <v>5</v>
      </c>
      <c r="G62" s="118" t="s">
        <v>48</v>
      </c>
      <c r="H62" s="39" t="s">
        <v>42</v>
      </c>
      <c r="I62" s="33">
        <f>I63+I64+I65+I66</f>
        <v>10173515.789999999</v>
      </c>
      <c r="J62" s="33">
        <f>J63+J64+J65+J66</f>
        <v>3483.14</v>
      </c>
      <c r="K62" s="33">
        <f>K63+K64+K65+K66</f>
        <v>7631</v>
      </c>
      <c r="L62" s="57"/>
      <c r="M62" s="57"/>
      <c r="N62" s="57"/>
    </row>
    <row r="63" spans="1:14">
      <c r="A63" s="123"/>
      <c r="B63" s="123"/>
      <c r="C63" s="128"/>
      <c r="D63" s="121"/>
      <c r="E63" s="123"/>
      <c r="F63" s="123"/>
      <c r="G63" s="123"/>
      <c r="H63" s="39" t="s">
        <v>43</v>
      </c>
      <c r="I63" s="33">
        <v>2905130.8</v>
      </c>
      <c r="J63" s="33">
        <f>I63/D62</f>
        <v>994.64</v>
      </c>
      <c r="K63" s="33">
        <v>1733</v>
      </c>
      <c r="L63" s="57"/>
      <c r="M63" s="57"/>
      <c r="N63" s="57"/>
    </row>
    <row r="64" spans="1:14">
      <c r="A64" s="123"/>
      <c r="B64" s="123"/>
      <c r="C64" s="128"/>
      <c r="D64" s="121"/>
      <c r="E64" s="123"/>
      <c r="F64" s="123"/>
      <c r="G64" s="123"/>
      <c r="H64" s="39" t="s">
        <v>45</v>
      </c>
      <c r="I64" s="33">
        <v>62169.8</v>
      </c>
      <c r="J64" s="33">
        <f>I64/D62</f>
        <v>21.29</v>
      </c>
      <c r="K64" s="33">
        <v>37</v>
      </c>
      <c r="L64" s="57"/>
      <c r="M64" s="57"/>
      <c r="N64" s="57"/>
    </row>
    <row r="65" spans="1:14">
      <c r="A65" s="123"/>
      <c r="B65" s="123"/>
      <c r="C65" s="128"/>
      <c r="D65" s="121"/>
      <c r="E65" s="123"/>
      <c r="F65" s="123"/>
      <c r="G65" s="123"/>
      <c r="H65" s="39" t="s">
        <v>61</v>
      </c>
      <c r="I65" s="33">
        <v>7055233.2000000002</v>
      </c>
      <c r="J65" s="33">
        <f>I65/D62</f>
        <v>2415.52</v>
      </c>
      <c r="K65" s="33">
        <v>5738</v>
      </c>
      <c r="L65" s="57"/>
      <c r="M65" s="57"/>
      <c r="N65" s="57"/>
    </row>
    <row r="66" spans="1:14">
      <c r="A66" s="119"/>
      <c r="B66" s="119"/>
      <c r="C66" s="129"/>
      <c r="D66" s="122"/>
      <c r="E66" s="119"/>
      <c r="F66" s="119"/>
      <c r="G66" s="119"/>
      <c r="H66" s="39" t="s">
        <v>45</v>
      </c>
      <c r="I66" s="33">
        <v>150981.99</v>
      </c>
      <c r="J66" s="33">
        <f>I66/D62</f>
        <v>51.69</v>
      </c>
      <c r="K66" s="33">
        <v>123</v>
      </c>
      <c r="L66" s="57"/>
      <c r="M66" s="57"/>
      <c r="N66" s="57"/>
    </row>
    <row r="67" spans="1:14">
      <c r="A67" s="118">
        <f>A62+1</f>
        <v>12</v>
      </c>
      <c r="B67" s="124">
        <v>4440</v>
      </c>
      <c r="C67" s="133" t="s">
        <v>81</v>
      </c>
      <c r="D67" s="104">
        <v>388.38</v>
      </c>
      <c r="E67" s="124" t="s">
        <v>44</v>
      </c>
      <c r="F67" s="124">
        <v>2</v>
      </c>
      <c r="G67" s="118" t="s">
        <v>41</v>
      </c>
      <c r="H67" s="39" t="s">
        <v>42</v>
      </c>
      <c r="I67" s="33">
        <f>SUM(I68:I70)</f>
        <v>3033433.23</v>
      </c>
      <c r="J67" s="33">
        <f t="shared" ref="J67:K67" si="2">SUM(J68:J70)</f>
        <v>7810.48</v>
      </c>
      <c r="K67" s="33">
        <f t="shared" si="2"/>
        <v>7935</v>
      </c>
      <c r="L67" s="57"/>
      <c r="M67" s="57"/>
      <c r="N67" s="57"/>
    </row>
    <row r="68" spans="1:14" ht="63">
      <c r="A68" s="123"/>
      <c r="B68" s="125"/>
      <c r="C68" s="134"/>
      <c r="D68" s="105"/>
      <c r="E68" s="125"/>
      <c r="F68" s="125"/>
      <c r="G68" s="123"/>
      <c r="H68" s="40" t="s">
        <v>59</v>
      </c>
      <c r="I68" s="66">
        <v>71674.16</v>
      </c>
      <c r="J68" s="66">
        <f>I68/D67</f>
        <v>184.55</v>
      </c>
      <c r="K68" s="33">
        <f>151+96</f>
        <v>247</v>
      </c>
      <c r="L68" s="57"/>
      <c r="M68" s="57"/>
      <c r="N68" s="57"/>
    </row>
    <row r="69" spans="1:14">
      <c r="A69" s="123"/>
      <c r="B69" s="125"/>
      <c r="C69" s="134"/>
      <c r="D69" s="105"/>
      <c r="E69" s="125"/>
      <c r="F69" s="125"/>
      <c r="G69" s="123"/>
      <c r="H69" s="39" t="s">
        <v>43</v>
      </c>
      <c r="I69" s="33">
        <v>2899832.49</v>
      </c>
      <c r="J69" s="33">
        <f>I69/D67</f>
        <v>7466.48</v>
      </c>
      <c r="K69" s="42">
        <v>7527</v>
      </c>
      <c r="L69" s="57"/>
      <c r="M69" s="57"/>
      <c r="N69" s="57"/>
    </row>
    <row r="70" spans="1:14">
      <c r="A70" s="119"/>
      <c r="B70" s="126"/>
      <c r="C70" s="138"/>
      <c r="D70" s="106"/>
      <c r="E70" s="126"/>
      <c r="F70" s="126"/>
      <c r="G70" s="119"/>
      <c r="H70" s="39" t="s">
        <v>45</v>
      </c>
      <c r="I70" s="33">
        <v>61926.58</v>
      </c>
      <c r="J70" s="33">
        <f>I70/D67</f>
        <v>159.44999999999999</v>
      </c>
      <c r="K70" s="42">
        <v>161</v>
      </c>
      <c r="L70" s="57"/>
      <c r="M70" s="57"/>
      <c r="N70" s="57"/>
    </row>
    <row r="71" spans="1:14">
      <c r="A71" s="115">
        <f>A67+1</f>
        <v>13</v>
      </c>
      <c r="B71" s="115">
        <v>4480</v>
      </c>
      <c r="C71" s="133" t="s">
        <v>82</v>
      </c>
      <c r="D71" s="130">
        <v>385.1</v>
      </c>
      <c r="E71" s="115" t="s">
        <v>44</v>
      </c>
      <c r="F71" s="115">
        <v>2</v>
      </c>
      <c r="G71" s="118" t="s">
        <v>41</v>
      </c>
      <c r="H71" s="39" t="s">
        <v>42</v>
      </c>
      <c r="I71" s="33">
        <f>SUM(I72:I73)</f>
        <v>2551466.19</v>
      </c>
      <c r="J71" s="33">
        <f>SUM(J72:J73)</f>
        <v>6625.46</v>
      </c>
      <c r="K71" s="33">
        <f>SUM(K72:K73)</f>
        <v>7688</v>
      </c>
      <c r="L71" s="57"/>
      <c r="M71" s="57"/>
      <c r="N71" s="57"/>
    </row>
    <row r="72" spans="1:14">
      <c r="A72" s="116"/>
      <c r="B72" s="116"/>
      <c r="C72" s="134"/>
      <c r="D72" s="139"/>
      <c r="E72" s="116"/>
      <c r="F72" s="116"/>
      <c r="G72" s="123"/>
      <c r="H72" s="39" t="s">
        <v>43</v>
      </c>
      <c r="I72" s="33">
        <v>2498008.7999999998</v>
      </c>
      <c r="J72" s="33">
        <f>I72/D71</f>
        <v>6486.65</v>
      </c>
      <c r="K72" s="42">
        <v>7527</v>
      </c>
      <c r="L72" s="57"/>
      <c r="M72" s="57"/>
      <c r="N72" s="57"/>
    </row>
    <row r="73" spans="1:14">
      <c r="A73" s="116"/>
      <c r="B73" s="116"/>
      <c r="C73" s="134"/>
      <c r="D73" s="139"/>
      <c r="E73" s="116"/>
      <c r="F73" s="116"/>
      <c r="G73" s="119"/>
      <c r="H73" s="39" t="s">
        <v>45</v>
      </c>
      <c r="I73" s="33">
        <v>53457.39</v>
      </c>
      <c r="J73" s="33">
        <f>I73/D71</f>
        <v>138.81</v>
      </c>
      <c r="K73" s="42">
        <v>161</v>
      </c>
      <c r="L73" s="57"/>
      <c r="M73" s="57"/>
      <c r="N73" s="57"/>
    </row>
    <row r="74" spans="1:14">
      <c r="A74" s="115">
        <f>A71+1</f>
        <v>14</v>
      </c>
      <c r="B74" s="115">
        <v>4481</v>
      </c>
      <c r="C74" s="133" t="s">
        <v>83</v>
      </c>
      <c r="D74" s="130">
        <v>387.1</v>
      </c>
      <c r="E74" s="115" t="s">
        <v>44</v>
      </c>
      <c r="F74" s="115">
        <v>2</v>
      </c>
      <c r="G74" s="118" t="s">
        <v>41</v>
      </c>
      <c r="H74" s="39" t="s">
        <v>42</v>
      </c>
      <c r="I74" s="33">
        <f>SUM(I75:I75)</f>
        <v>68139.039999999994</v>
      </c>
      <c r="J74" s="33">
        <f>SUM(J75:J75)</f>
        <v>176.02</v>
      </c>
      <c r="K74" s="33">
        <f>SUM(K75:K75)</f>
        <v>247</v>
      </c>
      <c r="L74" s="57"/>
      <c r="M74" s="57"/>
      <c r="N74" s="57"/>
    </row>
    <row r="75" spans="1:14" ht="63">
      <c r="A75" s="116"/>
      <c r="B75" s="116"/>
      <c r="C75" s="134"/>
      <c r="D75" s="139"/>
      <c r="E75" s="116"/>
      <c r="F75" s="116"/>
      <c r="G75" s="119"/>
      <c r="H75" s="65" t="s">
        <v>60</v>
      </c>
      <c r="I75" s="33">
        <v>68139.039999999994</v>
      </c>
      <c r="J75" s="33">
        <f>I75/D74</f>
        <v>176.02</v>
      </c>
      <c r="K75" s="33">
        <f>151+96</f>
        <v>247</v>
      </c>
      <c r="L75" s="57"/>
      <c r="M75" s="57"/>
      <c r="N75" s="57"/>
    </row>
    <row r="76" spans="1:14">
      <c r="A76" s="115">
        <f>A74+1</f>
        <v>15</v>
      </c>
      <c r="B76" s="115">
        <v>4532</v>
      </c>
      <c r="C76" s="133" t="s">
        <v>84</v>
      </c>
      <c r="D76" s="130">
        <v>317.60000000000002</v>
      </c>
      <c r="E76" s="115" t="s">
        <v>44</v>
      </c>
      <c r="F76" s="115">
        <v>2</v>
      </c>
      <c r="G76" s="80"/>
      <c r="H76" s="39" t="s">
        <v>42</v>
      </c>
      <c r="I76" s="33">
        <f>SUM(I77:I80)</f>
        <v>522117.21</v>
      </c>
      <c r="J76" s="33">
        <f>SUM(J77:J80)</f>
        <v>1643.95</v>
      </c>
      <c r="K76" s="33">
        <f>SUM(K77:K80)</f>
        <v>3497</v>
      </c>
      <c r="L76" s="57"/>
      <c r="M76" s="57"/>
      <c r="N76" s="57"/>
    </row>
    <row r="77" spans="1:14">
      <c r="A77" s="116"/>
      <c r="B77" s="116"/>
      <c r="C77" s="134"/>
      <c r="D77" s="139"/>
      <c r="E77" s="116"/>
      <c r="F77" s="116"/>
      <c r="G77" s="118" t="s">
        <v>46</v>
      </c>
      <c r="H77" s="39" t="s">
        <v>43</v>
      </c>
      <c r="I77" s="33">
        <v>449583</v>
      </c>
      <c r="J77" s="33">
        <f>I77/D76+0.01</f>
        <v>1415.57</v>
      </c>
      <c r="K77" s="42">
        <v>2911</v>
      </c>
      <c r="L77" s="57"/>
      <c r="M77" s="57"/>
      <c r="N77" s="57"/>
    </row>
    <row r="78" spans="1:14">
      <c r="A78" s="116"/>
      <c r="B78" s="116"/>
      <c r="C78" s="134"/>
      <c r="D78" s="139"/>
      <c r="E78" s="116"/>
      <c r="F78" s="116"/>
      <c r="G78" s="119"/>
      <c r="H78" s="39" t="s">
        <v>45</v>
      </c>
      <c r="I78" s="33">
        <v>9621.08</v>
      </c>
      <c r="J78" s="33">
        <f>I78/D76</f>
        <v>30.29</v>
      </c>
      <c r="K78" s="42">
        <v>62</v>
      </c>
      <c r="L78" s="57"/>
      <c r="M78" s="57"/>
      <c r="N78" s="57"/>
    </row>
    <row r="79" spans="1:14">
      <c r="A79" s="116"/>
      <c r="B79" s="116"/>
      <c r="C79" s="134"/>
      <c r="D79" s="139"/>
      <c r="E79" s="116"/>
      <c r="F79" s="116"/>
      <c r="G79" s="118" t="s">
        <v>47</v>
      </c>
      <c r="H79" s="39" t="s">
        <v>43</v>
      </c>
      <c r="I79" s="33">
        <v>61595</v>
      </c>
      <c r="J79" s="33">
        <f>I79/D76</f>
        <v>193.94</v>
      </c>
      <c r="K79" s="42">
        <v>513</v>
      </c>
      <c r="L79" s="57"/>
      <c r="M79" s="57"/>
      <c r="N79" s="57"/>
    </row>
    <row r="80" spans="1:14">
      <c r="A80" s="117"/>
      <c r="B80" s="117"/>
      <c r="C80" s="138"/>
      <c r="D80" s="131"/>
      <c r="E80" s="117"/>
      <c r="F80" s="117"/>
      <c r="G80" s="119"/>
      <c r="H80" s="39" t="s">
        <v>45</v>
      </c>
      <c r="I80" s="33">
        <v>1318.13</v>
      </c>
      <c r="J80" s="33">
        <f>I80/D76</f>
        <v>4.1500000000000004</v>
      </c>
      <c r="K80" s="42">
        <v>11</v>
      </c>
      <c r="L80" s="57"/>
      <c r="M80" s="57"/>
      <c r="N80" s="57"/>
    </row>
    <row r="81" spans="1:194">
      <c r="A81" s="135">
        <f>A76+1</f>
        <v>16</v>
      </c>
      <c r="B81" s="135">
        <v>4624</v>
      </c>
      <c r="C81" s="136" t="s">
        <v>89</v>
      </c>
      <c r="D81" s="151">
        <v>508.7</v>
      </c>
      <c r="E81" s="114" t="s">
        <v>44</v>
      </c>
      <c r="F81" s="114">
        <v>2</v>
      </c>
      <c r="G81" s="113" t="s">
        <v>41</v>
      </c>
      <c r="H81" s="61" t="s">
        <v>42</v>
      </c>
      <c r="I81" s="64">
        <f>I82</f>
        <v>53298.400000000001</v>
      </c>
      <c r="J81" s="64">
        <f>J82</f>
        <v>104.77</v>
      </c>
      <c r="K81" s="64">
        <f>K82</f>
        <v>247</v>
      </c>
      <c r="L81" s="57"/>
      <c r="M81" s="57"/>
      <c r="N81" s="57"/>
    </row>
    <row r="82" spans="1:194" ht="63">
      <c r="A82" s="135"/>
      <c r="B82" s="135"/>
      <c r="C82" s="136"/>
      <c r="D82" s="151"/>
      <c r="E82" s="114"/>
      <c r="F82" s="114"/>
      <c r="G82" s="113"/>
      <c r="H82" s="61" t="s">
        <v>59</v>
      </c>
      <c r="I82" s="64">
        <v>53298.400000000001</v>
      </c>
      <c r="J82" s="64">
        <f>I82/D81</f>
        <v>104.77</v>
      </c>
      <c r="K82" s="76">
        <f>151+96</f>
        <v>247</v>
      </c>
      <c r="L82" s="57"/>
      <c r="M82" s="57"/>
      <c r="N82" s="57"/>
    </row>
    <row r="83" spans="1:194">
      <c r="A83" s="34" t="s">
        <v>72</v>
      </c>
      <c r="B83" s="69"/>
      <c r="C83" s="79"/>
      <c r="D83" s="64">
        <f>D84+D89+D94+D97+D103+D106+D109+D112+D100</f>
        <v>7440.15</v>
      </c>
      <c r="E83" s="67"/>
      <c r="F83" s="67"/>
      <c r="G83" s="64"/>
      <c r="H83" s="38"/>
      <c r="I83" s="33">
        <f>I84+I89+I94+I97+I103+I106+I109+I112+I100</f>
        <v>32625474.68</v>
      </c>
      <c r="J83" s="33"/>
      <c r="K83" s="33"/>
      <c r="L83" s="4"/>
      <c r="M83" s="4"/>
      <c r="N83" s="57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  <c r="BM83" s="85"/>
      <c r="BN83" s="85"/>
      <c r="BO83" s="85"/>
      <c r="BP83" s="85"/>
      <c r="BQ83" s="85"/>
      <c r="BR83" s="85"/>
      <c r="BS83" s="85"/>
      <c r="BT83" s="85"/>
      <c r="BU83" s="85"/>
      <c r="BV83" s="85"/>
      <c r="BW83" s="85"/>
      <c r="BX83" s="85"/>
      <c r="BY83" s="85"/>
      <c r="BZ83" s="85"/>
      <c r="CA83" s="85"/>
      <c r="CB83" s="85"/>
      <c r="CC83" s="85"/>
      <c r="CD83" s="85"/>
      <c r="CE83" s="85"/>
      <c r="CF83" s="85"/>
      <c r="CG83" s="85"/>
      <c r="CH83" s="85"/>
      <c r="CI83" s="85"/>
      <c r="CJ83" s="85"/>
      <c r="CK83" s="85"/>
      <c r="CL83" s="85"/>
      <c r="CM83" s="85"/>
      <c r="CN83" s="85"/>
      <c r="CO83" s="85"/>
      <c r="CP83" s="85"/>
      <c r="CQ83" s="85"/>
      <c r="CR83" s="85"/>
      <c r="CS83" s="85"/>
      <c r="CT83" s="85"/>
      <c r="CU83" s="85"/>
      <c r="CV83" s="85"/>
      <c r="CW83" s="85"/>
      <c r="CX83" s="85"/>
      <c r="CY83" s="85"/>
      <c r="CZ83" s="85"/>
      <c r="DA83" s="85"/>
      <c r="DB83" s="85"/>
      <c r="DC83" s="85"/>
      <c r="DD83" s="85"/>
      <c r="DE83" s="85"/>
      <c r="DF83" s="85"/>
      <c r="DG83" s="85"/>
      <c r="DH83" s="85"/>
      <c r="DI83" s="85"/>
      <c r="DJ83" s="85"/>
      <c r="DK83" s="85"/>
      <c r="DL83" s="85"/>
      <c r="DM83" s="85"/>
      <c r="DN83" s="85"/>
      <c r="DO83" s="85"/>
      <c r="DP83" s="85"/>
      <c r="DQ83" s="85"/>
      <c r="DR83" s="85"/>
      <c r="DS83" s="85"/>
      <c r="DT83" s="85"/>
      <c r="DU83" s="85"/>
      <c r="DV83" s="85"/>
      <c r="DW83" s="85"/>
      <c r="DX83" s="85"/>
      <c r="DY83" s="85"/>
      <c r="DZ83" s="85"/>
      <c r="EA83" s="85"/>
      <c r="EB83" s="85"/>
      <c r="EC83" s="85"/>
      <c r="ED83" s="85"/>
      <c r="EE83" s="85"/>
      <c r="EF83" s="85"/>
      <c r="EG83" s="85"/>
      <c r="EH83" s="85"/>
      <c r="EI83" s="85"/>
      <c r="EJ83" s="85"/>
      <c r="EK83" s="85"/>
      <c r="EL83" s="85"/>
      <c r="EM83" s="85"/>
      <c r="EN83" s="85"/>
      <c r="EO83" s="85"/>
      <c r="EP83" s="85"/>
      <c r="EQ83" s="85"/>
      <c r="ER83" s="85"/>
      <c r="ES83" s="85"/>
      <c r="ET83" s="85"/>
      <c r="EU83" s="85"/>
      <c r="EV83" s="85"/>
      <c r="EW83" s="85"/>
      <c r="EX83" s="85"/>
      <c r="EY83" s="85"/>
      <c r="EZ83" s="85"/>
      <c r="FA83" s="85"/>
      <c r="FB83" s="85"/>
      <c r="FC83" s="85"/>
      <c r="FD83" s="85"/>
      <c r="FE83" s="85"/>
      <c r="FF83" s="85"/>
      <c r="FG83" s="85"/>
      <c r="FH83" s="85"/>
      <c r="FI83" s="85"/>
      <c r="FJ83" s="85"/>
      <c r="FK83" s="85"/>
      <c r="FL83" s="85"/>
      <c r="FM83" s="85"/>
      <c r="FN83" s="85"/>
      <c r="FO83" s="85"/>
      <c r="FP83" s="85"/>
      <c r="FQ83" s="85"/>
      <c r="FR83" s="85"/>
      <c r="FS83" s="85"/>
      <c r="FT83" s="85"/>
      <c r="FU83" s="85"/>
      <c r="FV83" s="85"/>
      <c r="FW83" s="85"/>
      <c r="FX83" s="85"/>
      <c r="FY83" s="85"/>
      <c r="FZ83" s="85"/>
      <c r="GA83" s="85"/>
      <c r="GB83" s="85"/>
      <c r="GC83" s="85"/>
      <c r="GD83" s="85"/>
      <c r="GE83" s="85"/>
      <c r="GF83" s="85"/>
      <c r="GG83" s="85"/>
      <c r="GH83" s="85"/>
      <c r="GI83" s="85"/>
      <c r="GJ83" s="85"/>
      <c r="GK83" s="85"/>
      <c r="GL83" s="85"/>
    </row>
    <row r="84" spans="1:194" ht="15.75" customHeight="1">
      <c r="A84" s="114">
        <v>1</v>
      </c>
      <c r="B84" s="114">
        <v>4552</v>
      </c>
      <c r="C84" s="144" t="s">
        <v>75</v>
      </c>
      <c r="D84" s="114">
        <v>306.33999999999997</v>
      </c>
      <c r="E84" s="114" t="s">
        <v>44</v>
      </c>
      <c r="F84" s="114">
        <v>2</v>
      </c>
      <c r="G84" s="70"/>
      <c r="H84" s="39" t="s">
        <v>42</v>
      </c>
      <c r="I84" s="33">
        <f>SUM(I85:I88)</f>
        <v>3685709.88</v>
      </c>
      <c r="J84" s="33">
        <f t="shared" ref="J84:K84" si="3">SUM(J85:J88)</f>
        <v>12031.44</v>
      </c>
      <c r="K84" s="33">
        <f t="shared" si="3"/>
        <v>12034</v>
      </c>
      <c r="L84" s="4"/>
      <c r="M84" s="4"/>
      <c r="N84" s="57"/>
    </row>
    <row r="85" spans="1:194" ht="32.25" customHeight="1">
      <c r="A85" s="114"/>
      <c r="B85" s="114"/>
      <c r="C85" s="144"/>
      <c r="D85" s="114"/>
      <c r="E85" s="114"/>
      <c r="F85" s="114"/>
      <c r="G85" s="113" t="s">
        <v>41</v>
      </c>
      <c r="H85" s="39" t="s">
        <v>43</v>
      </c>
      <c r="I85" s="33">
        <f>D84*K85</f>
        <v>2305821.1800000002</v>
      </c>
      <c r="J85" s="33">
        <f>I85/D84</f>
        <v>7527</v>
      </c>
      <c r="K85" s="42">
        <v>7527</v>
      </c>
      <c r="L85" s="4"/>
      <c r="M85" s="4"/>
      <c r="N85" s="57"/>
    </row>
    <row r="86" spans="1:194" ht="25.5" customHeight="1">
      <c r="A86" s="114"/>
      <c r="B86" s="114"/>
      <c r="C86" s="144"/>
      <c r="D86" s="114"/>
      <c r="E86" s="114"/>
      <c r="F86" s="114"/>
      <c r="G86" s="113"/>
      <c r="H86" s="39" t="s">
        <v>45</v>
      </c>
      <c r="I86" s="33">
        <v>48535.06</v>
      </c>
      <c r="J86" s="33">
        <f>I86/D84</f>
        <v>158.44</v>
      </c>
      <c r="K86" s="42">
        <v>161</v>
      </c>
      <c r="L86" s="4"/>
      <c r="M86" s="4"/>
      <c r="N86" s="57"/>
    </row>
    <row r="87" spans="1:194" ht="47.1" customHeight="1">
      <c r="A87" s="114"/>
      <c r="B87" s="114"/>
      <c r="C87" s="144"/>
      <c r="D87" s="114"/>
      <c r="E87" s="114"/>
      <c r="F87" s="114"/>
      <c r="G87" s="113" t="s">
        <v>90</v>
      </c>
      <c r="H87" s="39" t="s">
        <v>43</v>
      </c>
      <c r="I87" s="33">
        <f>D84*K87</f>
        <v>1303476.7</v>
      </c>
      <c r="J87" s="33">
        <f>I87/D84</f>
        <v>4255</v>
      </c>
      <c r="K87" s="42">
        <v>4255</v>
      </c>
      <c r="L87" s="4"/>
      <c r="M87" s="4"/>
      <c r="N87" s="57"/>
    </row>
    <row r="88" spans="1:194" ht="60" customHeight="1">
      <c r="A88" s="114"/>
      <c r="B88" s="114"/>
      <c r="C88" s="144"/>
      <c r="D88" s="114"/>
      <c r="E88" s="114"/>
      <c r="F88" s="114"/>
      <c r="G88" s="113"/>
      <c r="H88" s="39" t="s">
        <v>45</v>
      </c>
      <c r="I88" s="33">
        <f>D84*K88</f>
        <v>27876.94</v>
      </c>
      <c r="J88" s="33">
        <f>I88/D84</f>
        <v>91</v>
      </c>
      <c r="K88" s="42">
        <v>91</v>
      </c>
      <c r="L88" s="4"/>
      <c r="M88" s="4"/>
      <c r="N88" s="57"/>
    </row>
    <row r="89" spans="1:194" ht="15.6" customHeight="1">
      <c r="A89" s="114">
        <f>A84+1</f>
        <v>2</v>
      </c>
      <c r="B89" s="114">
        <v>4486</v>
      </c>
      <c r="C89" s="144" t="s">
        <v>77</v>
      </c>
      <c r="D89" s="151">
        <v>304.31</v>
      </c>
      <c r="E89" s="114" t="s">
        <v>44</v>
      </c>
      <c r="F89" s="114">
        <v>2</v>
      </c>
      <c r="G89" s="80"/>
      <c r="H89" s="39" t="s">
        <v>42</v>
      </c>
      <c r="I89" s="33">
        <f>SUM(I90:I93)</f>
        <v>975264.75</v>
      </c>
      <c r="J89" s="33">
        <f>SUM(J90:J93)</f>
        <v>3204.84</v>
      </c>
      <c r="K89" s="33">
        <f>SUM(K90:K93)</f>
        <v>3497</v>
      </c>
      <c r="L89" s="4"/>
      <c r="M89" s="4"/>
      <c r="N89" s="57"/>
    </row>
    <row r="90" spans="1:194">
      <c r="A90" s="114"/>
      <c r="B90" s="114"/>
      <c r="C90" s="144"/>
      <c r="D90" s="151"/>
      <c r="E90" s="114"/>
      <c r="F90" s="114"/>
      <c r="G90" s="118" t="s">
        <v>46</v>
      </c>
      <c r="H90" s="39" t="s">
        <v>43</v>
      </c>
      <c r="I90" s="33">
        <v>869673.95</v>
      </c>
      <c r="J90" s="33">
        <f>I90/D89-0.01</f>
        <v>2857.85</v>
      </c>
      <c r="K90" s="42">
        <v>2911</v>
      </c>
      <c r="L90" s="4"/>
      <c r="M90" s="4"/>
      <c r="N90" s="57"/>
    </row>
    <row r="91" spans="1:194">
      <c r="A91" s="114"/>
      <c r="B91" s="114"/>
      <c r="C91" s="144"/>
      <c r="D91" s="151"/>
      <c r="E91" s="114"/>
      <c r="F91" s="114"/>
      <c r="G91" s="119"/>
      <c r="H91" s="39" t="s">
        <v>45</v>
      </c>
      <c r="I91" s="33">
        <v>17682.400000000001</v>
      </c>
      <c r="J91" s="33">
        <f>I91/D89</f>
        <v>58.11</v>
      </c>
      <c r="K91" s="42">
        <v>62</v>
      </c>
      <c r="L91" s="4"/>
      <c r="M91" s="4"/>
      <c r="N91" s="57"/>
    </row>
    <row r="92" spans="1:194">
      <c r="A92" s="114"/>
      <c r="B92" s="114"/>
      <c r="C92" s="144"/>
      <c r="D92" s="151"/>
      <c r="E92" s="114"/>
      <c r="F92" s="114"/>
      <c r="G92" s="118" t="s">
        <v>47</v>
      </c>
      <c r="H92" s="39" t="s">
        <v>43</v>
      </c>
      <c r="I92" s="33">
        <v>86066.58</v>
      </c>
      <c r="J92" s="33">
        <f>I92/D89</f>
        <v>282.83</v>
      </c>
      <c r="K92" s="42">
        <v>513</v>
      </c>
      <c r="L92" s="4"/>
      <c r="M92" s="4"/>
      <c r="N92" s="57"/>
    </row>
    <row r="93" spans="1:194">
      <c r="A93" s="114"/>
      <c r="B93" s="114"/>
      <c r="C93" s="144"/>
      <c r="D93" s="151"/>
      <c r="E93" s="114"/>
      <c r="F93" s="114"/>
      <c r="G93" s="119"/>
      <c r="H93" s="39" t="s">
        <v>45</v>
      </c>
      <c r="I93" s="33">
        <f>I92*0.0214</f>
        <v>1841.82</v>
      </c>
      <c r="J93" s="33">
        <f>I93/D89</f>
        <v>6.05</v>
      </c>
      <c r="K93" s="42">
        <v>11</v>
      </c>
      <c r="L93" s="4"/>
      <c r="M93" s="4"/>
      <c r="N93" s="57"/>
    </row>
    <row r="94" spans="1:194" ht="15.6" customHeight="1">
      <c r="A94" s="114">
        <f t="shared" ref="A94" si="4">A89+1</f>
        <v>3</v>
      </c>
      <c r="B94" s="114">
        <v>4616</v>
      </c>
      <c r="C94" s="144" t="s">
        <v>78</v>
      </c>
      <c r="D94" s="114">
        <v>398.8</v>
      </c>
      <c r="E94" s="114" t="s">
        <v>44</v>
      </c>
      <c r="F94" s="114">
        <v>2</v>
      </c>
      <c r="G94" s="118" t="s">
        <v>41</v>
      </c>
      <c r="H94" s="39" t="s">
        <v>42</v>
      </c>
      <c r="I94" s="33">
        <f>SUM(I95:I96)</f>
        <v>3065974.4</v>
      </c>
      <c r="J94" s="33">
        <f>SUM(J95:J96)</f>
        <v>7688</v>
      </c>
      <c r="K94" s="33">
        <f>SUM(K95:K96)</f>
        <v>7688</v>
      </c>
      <c r="L94" s="4"/>
      <c r="M94" s="4"/>
      <c r="N94" s="57"/>
    </row>
    <row r="95" spans="1:194" ht="15.75" customHeight="1">
      <c r="A95" s="114"/>
      <c r="B95" s="114"/>
      <c r="C95" s="144"/>
      <c r="D95" s="114"/>
      <c r="E95" s="114"/>
      <c r="F95" s="114"/>
      <c r="G95" s="123"/>
      <c r="H95" s="39" t="s">
        <v>43</v>
      </c>
      <c r="I95" s="33">
        <f>D94*K95</f>
        <v>3001767.6</v>
      </c>
      <c r="J95" s="33">
        <f>I95/D94</f>
        <v>7527</v>
      </c>
      <c r="K95" s="42">
        <v>7527</v>
      </c>
      <c r="L95" s="4"/>
      <c r="M95" s="4"/>
      <c r="N95" s="57"/>
    </row>
    <row r="96" spans="1:194">
      <c r="A96" s="114"/>
      <c r="B96" s="114"/>
      <c r="C96" s="144"/>
      <c r="D96" s="114"/>
      <c r="E96" s="114"/>
      <c r="F96" s="114"/>
      <c r="G96" s="119"/>
      <c r="H96" s="39" t="s">
        <v>45</v>
      </c>
      <c r="I96" s="33">
        <f>D94*K96</f>
        <v>64206.8</v>
      </c>
      <c r="J96" s="33">
        <f>I96/D94</f>
        <v>161</v>
      </c>
      <c r="K96" s="42">
        <v>161</v>
      </c>
      <c r="L96" s="4"/>
      <c r="M96" s="4"/>
      <c r="N96" s="57"/>
    </row>
    <row r="97" spans="1:14" ht="15.6" customHeight="1">
      <c r="A97" s="114">
        <f>A94+1</f>
        <v>4</v>
      </c>
      <c r="B97" s="114">
        <v>4399</v>
      </c>
      <c r="C97" s="144" t="s">
        <v>86</v>
      </c>
      <c r="D97" s="151">
        <v>357</v>
      </c>
      <c r="E97" s="114" t="s">
        <v>44</v>
      </c>
      <c r="F97" s="114">
        <v>2</v>
      </c>
      <c r="G97" s="118" t="s">
        <v>41</v>
      </c>
      <c r="H97" s="39" t="s">
        <v>42</v>
      </c>
      <c r="I97" s="33">
        <f>SUM(I98:I99)</f>
        <v>2743650</v>
      </c>
      <c r="J97" s="33">
        <f>SUM(J98:J99)</f>
        <v>7685.29</v>
      </c>
      <c r="K97" s="33">
        <f t="shared" ref="K97" si="5">SUM(K98:K99)</f>
        <v>7688</v>
      </c>
      <c r="L97" s="4"/>
      <c r="M97" s="4"/>
      <c r="N97" s="57"/>
    </row>
    <row r="98" spans="1:14" ht="15.75" customHeight="1">
      <c r="A98" s="114"/>
      <c r="B98" s="114"/>
      <c r="C98" s="144"/>
      <c r="D98" s="151"/>
      <c r="E98" s="114"/>
      <c r="F98" s="114"/>
      <c r="G98" s="123"/>
      <c r="H98" s="39" t="s">
        <v>43</v>
      </c>
      <c r="I98" s="33">
        <f>D97*K98</f>
        <v>2687139</v>
      </c>
      <c r="J98" s="33">
        <f>I98/D97</f>
        <v>7527</v>
      </c>
      <c r="K98" s="42">
        <v>7527</v>
      </c>
      <c r="L98" s="4"/>
      <c r="M98" s="4"/>
      <c r="N98" s="57"/>
    </row>
    <row r="99" spans="1:14">
      <c r="A99" s="114"/>
      <c r="B99" s="114"/>
      <c r="C99" s="144"/>
      <c r="D99" s="151"/>
      <c r="E99" s="114"/>
      <c r="F99" s="114"/>
      <c r="G99" s="119"/>
      <c r="H99" s="39" t="s">
        <v>45</v>
      </c>
      <c r="I99" s="33">
        <v>56511</v>
      </c>
      <c r="J99" s="33">
        <f>I99/D97</f>
        <v>158.29</v>
      </c>
      <c r="K99" s="42">
        <v>161</v>
      </c>
      <c r="L99" s="4"/>
      <c r="M99" s="4"/>
      <c r="N99" s="57"/>
    </row>
    <row r="100" spans="1:14">
      <c r="A100" s="115">
        <f>A97+1</f>
        <v>5</v>
      </c>
      <c r="B100" s="115">
        <v>4564</v>
      </c>
      <c r="C100" s="133" t="s">
        <v>96</v>
      </c>
      <c r="D100" s="130">
        <v>3211.02</v>
      </c>
      <c r="E100" s="115" t="s">
        <v>44</v>
      </c>
      <c r="F100" s="115">
        <v>5</v>
      </c>
      <c r="G100" s="80"/>
      <c r="H100" s="39" t="s">
        <v>42</v>
      </c>
      <c r="I100" s="33">
        <f>SUM(I101:I102)</f>
        <v>645415.02</v>
      </c>
      <c r="J100" s="33">
        <f>SUM(J101:J102)</f>
        <v>201</v>
      </c>
      <c r="K100" s="33">
        <f>SUM(K101:K102)</f>
        <v>201</v>
      </c>
      <c r="L100" s="57"/>
      <c r="M100" s="57"/>
      <c r="N100" s="57"/>
    </row>
    <row r="101" spans="1:14" ht="63">
      <c r="A101" s="116"/>
      <c r="B101" s="116"/>
      <c r="C101" s="134"/>
      <c r="D101" s="139"/>
      <c r="E101" s="116"/>
      <c r="F101" s="116"/>
      <c r="G101" s="80" t="s">
        <v>41</v>
      </c>
      <c r="H101" s="65" t="s">
        <v>59</v>
      </c>
      <c r="I101" s="33">
        <f>D100*K101</f>
        <v>542662.38</v>
      </c>
      <c r="J101" s="33">
        <f>I101/D100</f>
        <v>169</v>
      </c>
      <c r="K101" s="42">
        <f>151+18</f>
        <v>169</v>
      </c>
      <c r="L101" s="57"/>
      <c r="M101" s="57"/>
      <c r="N101" s="57"/>
    </row>
    <row r="102" spans="1:14" ht="63">
      <c r="A102" s="116"/>
      <c r="B102" s="116"/>
      <c r="C102" s="134"/>
      <c r="D102" s="139"/>
      <c r="E102" s="116"/>
      <c r="F102" s="116"/>
      <c r="G102" s="80" t="s">
        <v>97</v>
      </c>
      <c r="H102" s="65" t="s">
        <v>59</v>
      </c>
      <c r="I102" s="33">
        <f>D100*K102</f>
        <v>102752.64</v>
      </c>
      <c r="J102" s="33">
        <f>I102/D100</f>
        <v>32</v>
      </c>
      <c r="K102" s="33">
        <f>26+6</f>
        <v>32</v>
      </c>
      <c r="L102" s="57"/>
      <c r="M102" s="57"/>
      <c r="N102" s="57"/>
    </row>
    <row r="103" spans="1:14" ht="15.6" customHeight="1">
      <c r="A103" s="114">
        <f>A100+1</f>
        <v>6</v>
      </c>
      <c r="B103" s="114">
        <v>4437</v>
      </c>
      <c r="C103" s="144" t="s">
        <v>79</v>
      </c>
      <c r="D103" s="151">
        <v>974.68</v>
      </c>
      <c r="E103" s="114" t="s">
        <v>44</v>
      </c>
      <c r="F103" s="114">
        <v>2</v>
      </c>
      <c r="G103" s="118" t="s">
        <v>41</v>
      </c>
      <c r="H103" s="39" t="s">
        <v>42</v>
      </c>
      <c r="I103" s="33">
        <f>SUM(I104:I105)</f>
        <v>7491797.46</v>
      </c>
      <c r="J103" s="33">
        <f>SUM(J104:J105)</f>
        <v>7686.42</v>
      </c>
      <c r="K103" s="33">
        <f t="shared" ref="K103" si="6">SUM(K104:K105)</f>
        <v>7688</v>
      </c>
      <c r="L103" s="4"/>
      <c r="M103" s="4"/>
      <c r="N103" s="57"/>
    </row>
    <row r="104" spans="1:14" ht="15.75" customHeight="1">
      <c r="A104" s="114"/>
      <c r="B104" s="114"/>
      <c r="C104" s="144"/>
      <c r="D104" s="151"/>
      <c r="E104" s="114"/>
      <c r="F104" s="114"/>
      <c r="G104" s="123"/>
      <c r="H104" s="39" t="s">
        <v>43</v>
      </c>
      <c r="I104" s="33">
        <f>D103*K104</f>
        <v>7336416.3600000003</v>
      </c>
      <c r="J104" s="33">
        <f>I104/D103</f>
        <v>7527</v>
      </c>
      <c r="K104" s="42">
        <v>7527</v>
      </c>
      <c r="L104" s="4"/>
      <c r="M104" s="4"/>
      <c r="N104" s="57"/>
    </row>
    <row r="105" spans="1:14">
      <c r="A105" s="114"/>
      <c r="B105" s="114"/>
      <c r="C105" s="144"/>
      <c r="D105" s="151"/>
      <c r="E105" s="114"/>
      <c r="F105" s="114"/>
      <c r="G105" s="119"/>
      <c r="H105" s="39" t="s">
        <v>45</v>
      </c>
      <c r="I105" s="33">
        <v>155381.1</v>
      </c>
      <c r="J105" s="33">
        <f>I105/D103</f>
        <v>159.41999999999999</v>
      </c>
      <c r="K105" s="42">
        <v>161</v>
      </c>
      <c r="L105" s="4"/>
      <c r="M105" s="4"/>
      <c r="N105" s="57"/>
    </row>
    <row r="106" spans="1:14" ht="15.6" customHeight="1">
      <c r="A106" s="114">
        <f>A103+1</f>
        <v>7</v>
      </c>
      <c r="B106" s="114">
        <v>4438</v>
      </c>
      <c r="C106" s="144" t="s">
        <v>88</v>
      </c>
      <c r="D106" s="151">
        <v>992.2</v>
      </c>
      <c r="E106" s="114" t="s">
        <v>44</v>
      </c>
      <c r="F106" s="114">
        <v>2</v>
      </c>
      <c r="G106" s="113" t="s">
        <v>41</v>
      </c>
      <c r="H106" s="39" t="s">
        <v>42</v>
      </c>
      <c r="I106" s="33">
        <f>SUM(I107:I108)</f>
        <v>7627067.5999999996</v>
      </c>
      <c r="J106" s="33">
        <f>SUM(J107:J108)</f>
        <v>7687.03</v>
      </c>
      <c r="K106" s="33">
        <f>SUM(K107:K108)</f>
        <v>7688</v>
      </c>
      <c r="L106" s="4"/>
      <c r="M106" s="4"/>
      <c r="N106" s="57"/>
    </row>
    <row r="107" spans="1:14">
      <c r="A107" s="114"/>
      <c r="B107" s="114"/>
      <c r="C107" s="144"/>
      <c r="D107" s="151"/>
      <c r="E107" s="114"/>
      <c r="F107" s="114"/>
      <c r="G107" s="113"/>
      <c r="H107" s="39" t="s">
        <v>43</v>
      </c>
      <c r="I107" s="33">
        <f>K107*D106</f>
        <v>7468289.4000000004</v>
      </c>
      <c r="J107" s="33">
        <f>I107/D106</f>
        <v>7527</v>
      </c>
      <c r="K107" s="42">
        <v>7527</v>
      </c>
      <c r="L107" s="4"/>
      <c r="M107" s="4"/>
      <c r="N107" s="57"/>
    </row>
    <row r="108" spans="1:14">
      <c r="A108" s="114"/>
      <c r="B108" s="114"/>
      <c r="C108" s="144"/>
      <c r="D108" s="151"/>
      <c r="E108" s="114"/>
      <c r="F108" s="114"/>
      <c r="G108" s="113"/>
      <c r="H108" s="39" t="s">
        <v>45</v>
      </c>
      <c r="I108" s="33">
        <v>158778.20000000001</v>
      </c>
      <c r="J108" s="33">
        <f>I108/D106</f>
        <v>160.03</v>
      </c>
      <c r="K108" s="42">
        <v>161</v>
      </c>
      <c r="L108" s="4"/>
      <c r="M108" s="4"/>
      <c r="N108" s="57"/>
    </row>
    <row r="109" spans="1:14" ht="15.6" customHeight="1">
      <c r="A109" s="114">
        <f>A106+1</f>
        <v>8</v>
      </c>
      <c r="B109" s="114">
        <v>4481</v>
      </c>
      <c r="C109" s="144" t="s">
        <v>83</v>
      </c>
      <c r="D109" s="151">
        <v>387.1</v>
      </c>
      <c r="E109" s="114" t="s">
        <v>44</v>
      </c>
      <c r="F109" s="114">
        <v>2</v>
      </c>
      <c r="G109" s="118" t="s">
        <v>41</v>
      </c>
      <c r="H109" s="39" t="s">
        <v>42</v>
      </c>
      <c r="I109" s="33">
        <f>SUM(I110:I111)</f>
        <v>2526448.27</v>
      </c>
      <c r="J109" s="33">
        <f>SUM(J110:J111)</f>
        <v>6526.6</v>
      </c>
      <c r="K109" s="33">
        <f t="shared" ref="K109" si="7">SUM(K110:K111)</f>
        <v>7688</v>
      </c>
      <c r="L109" s="4"/>
      <c r="M109" s="4"/>
      <c r="N109" s="57"/>
    </row>
    <row r="110" spans="1:14" ht="15.75" customHeight="1">
      <c r="A110" s="114"/>
      <c r="B110" s="114"/>
      <c r="C110" s="144"/>
      <c r="D110" s="151"/>
      <c r="E110" s="114"/>
      <c r="F110" s="114"/>
      <c r="G110" s="123"/>
      <c r="H110" s="39" t="s">
        <v>43</v>
      </c>
      <c r="I110" s="33">
        <v>2473515.0499999998</v>
      </c>
      <c r="J110" s="33">
        <f>I110/D109</f>
        <v>6389.86</v>
      </c>
      <c r="K110" s="42">
        <v>7527</v>
      </c>
      <c r="L110" s="4"/>
      <c r="M110" s="4"/>
      <c r="N110" s="57"/>
    </row>
    <row r="111" spans="1:14">
      <c r="A111" s="114"/>
      <c r="B111" s="114"/>
      <c r="C111" s="144"/>
      <c r="D111" s="151"/>
      <c r="E111" s="114"/>
      <c r="F111" s="114"/>
      <c r="G111" s="119"/>
      <c r="H111" s="39" t="s">
        <v>45</v>
      </c>
      <c r="I111" s="33">
        <f>I110*0.0214</f>
        <v>52933.22</v>
      </c>
      <c r="J111" s="33">
        <f>I111/D109</f>
        <v>136.74</v>
      </c>
      <c r="K111" s="42">
        <v>161</v>
      </c>
      <c r="L111" s="4"/>
      <c r="M111" s="4"/>
      <c r="N111" s="57"/>
    </row>
    <row r="112" spans="1:14" ht="15.6" hidden="1" customHeight="1">
      <c r="A112" s="114">
        <f>A109+1</f>
        <v>9</v>
      </c>
      <c r="B112" s="114">
        <v>4624</v>
      </c>
      <c r="C112" s="144" t="s">
        <v>89</v>
      </c>
      <c r="D112" s="151">
        <v>508.7</v>
      </c>
      <c r="E112" s="114" t="s">
        <v>44</v>
      </c>
      <c r="F112" s="114">
        <v>2</v>
      </c>
      <c r="G112" s="113" t="s">
        <v>41</v>
      </c>
      <c r="H112" s="39" t="s">
        <v>42</v>
      </c>
      <c r="I112" s="33">
        <f>SUM(I113:I114)</f>
        <v>3864147.3</v>
      </c>
      <c r="J112" s="33">
        <f>SUM(J113:J114)</f>
        <v>7596.12</v>
      </c>
      <c r="K112" s="33">
        <f>SUM(K113:K114)</f>
        <v>7688</v>
      </c>
      <c r="L112" s="4"/>
      <c r="M112" s="4"/>
      <c r="N112" s="57"/>
    </row>
    <row r="113" spans="1:14" hidden="1">
      <c r="A113" s="114"/>
      <c r="B113" s="114"/>
      <c r="C113" s="144"/>
      <c r="D113" s="151"/>
      <c r="E113" s="114"/>
      <c r="F113" s="114"/>
      <c r="G113" s="113"/>
      <c r="H113" s="39" t="s">
        <v>43</v>
      </c>
      <c r="I113" s="33">
        <f>K113*D112</f>
        <v>3828984.9</v>
      </c>
      <c r="J113" s="33">
        <f>I113/D112</f>
        <v>7527</v>
      </c>
      <c r="K113" s="42">
        <v>7527</v>
      </c>
      <c r="L113" s="4"/>
      <c r="M113" s="4"/>
      <c r="N113" s="57"/>
    </row>
    <row r="114" spans="1:14" hidden="1">
      <c r="A114" s="114"/>
      <c r="B114" s="114"/>
      <c r="C114" s="144"/>
      <c r="D114" s="151"/>
      <c r="E114" s="114"/>
      <c r="F114" s="114"/>
      <c r="G114" s="113"/>
      <c r="H114" s="39" t="s">
        <v>45</v>
      </c>
      <c r="I114" s="33">
        <v>35162.400000000001</v>
      </c>
      <c r="J114" s="33">
        <f>I114/D112</f>
        <v>69.12</v>
      </c>
      <c r="K114" s="42">
        <v>161</v>
      </c>
      <c r="L114" s="4"/>
      <c r="M114" s="4"/>
      <c r="N114" s="57"/>
    </row>
    <row r="115" spans="1:14">
      <c r="A115" s="43"/>
      <c r="B115" s="44"/>
      <c r="C115" s="44"/>
      <c r="D115" s="44"/>
      <c r="E115" s="45"/>
      <c r="F115" s="45"/>
      <c r="G115" s="46"/>
      <c r="H115" s="47"/>
      <c r="I115" s="44"/>
      <c r="J115" s="44"/>
      <c r="K115" s="44"/>
    </row>
    <row r="116" spans="1:14" ht="161.25" customHeight="1">
      <c r="A116" s="48" t="s">
        <v>33</v>
      </c>
      <c r="B116" s="48"/>
      <c r="C116" s="153" t="s">
        <v>95</v>
      </c>
      <c r="D116" s="153"/>
      <c r="E116" s="153"/>
      <c r="F116" s="153"/>
      <c r="G116" s="153"/>
      <c r="H116" s="153"/>
      <c r="I116" s="153"/>
      <c r="J116" s="153"/>
      <c r="K116" s="153"/>
    </row>
    <row r="117" spans="1:14" ht="83.25" customHeight="1">
      <c r="A117" s="48" t="s">
        <v>34</v>
      </c>
      <c r="B117" s="48"/>
      <c r="C117" s="149" t="s">
        <v>35</v>
      </c>
      <c r="D117" s="149"/>
      <c r="E117" s="149"/>
      <c r="F117" s="149"/>
      <c r="G117" s="149"/>
      <c r="H117" s="149"/>
      <c r="I117" s="149"/>
      <c r="J117" s="149"/>
      <c r="K117" s="149"/>
    </row>
    <row r="118" spans="1:14" ht="57" customHeight="1">
      <c r="A118" s="48" t="s">
        <v>36</v>
      </c>
      <c r="B118" s="48"/>
      <c r="C118" s="150" t="s">
        <v>39</v>
      </c>
      <c r="D118" s="150"/>
      <c r="E118" s="150"/>
      <c r="F118" s="150"/>
      <c r="G118" s="150"/>
      <c r="H118" s="150"/>
      <c r="I118" s="150"/>
      <c r="J118" s="150"/>
      <c r="K118" s="150"/>
    </row>
    <row r="119" spans="1:14">
      <c r="A119" s="49" t="s">
        <v>37</v>
      </c>
      <c r="B119" s="49"/>
      <c r="C119" s="150" t="s">
        <v>38</v>
      </c>
      <c r="D119" s="150"/>
      <c r="E119" s="150"/>
      <c r="F119" s="150"/>
      <c r="G119" s="150"/>
      <c r="H119" s="150"/>
      <c r="I119" s="150"/>
      <c r="J119" s="150"/>
      <c r="K119" s="150"/>
    </row>
    <row r="120" spans="1:14">
      <c r="B120" s="51"/>
      <c r="D120" s="51"/>
      <c r="E120" s="51"/>
      <c r="F120" s="51"/>
      <c r="K120" s="55"/>
    </row>
    <row r="121" spans="1:14">
      <c r="A121" s="56" t="s">
        <v>16</v>
      </c>
      <c r="B121" s="52"/>
      <c r="D121" s="51"/>
      <c r="E121" s="51"/>
      <c r="F121" s="51"/>
      <c r="K121" s="55"/>
    </row>
    <row r="122" spans="1:14">
      <c r="A122" s="56" t="s">
        <v>67</v>
      </c>
      <c r="B122" s="52"/>
      <c r="D122" s="51"/>
      <c r="E122" s="51"/>
      <c r="F122" s="51"/>
      <c r="K122" s="55"/>
    </row>
    <row r="123" spans="1:14">
      <c r="A123" s="56" t="s">
        <v>69</v>
      </c>
      <c r="B123" s="52"/>
      <c r="D123" s="51"/>
      <c r="E123" s="51"/>
      <c r="F123" s="51"/>
      <c r="K123" s="55"/>
    </row>
    <row r="126" spans="1:14">
      <c r="D126" s="57"/>
    </row>
    <row r="128" spans="1:14">
      <c r="D128" s="57"/>
      <c r="E128" s="57"/>
      <c r="F128" s="57"/>
      <c r="G128" s="59"/>
      <c r="H128" s="60"/>
      <c r="I128" s="57"/>
    </row>
    <row r="129" spans="4:9">
      <c r="D129" s="57"/>
      <c r="I129" s="57"/>
    </row>
    <row r="135" spans="4:9">
      <c r="E135" s="25"/>
      <c r="F135" s="25"/>
    </row>
    <row r="136" spans="4:9">
      <c r="E136" s="25"/>
      <c r="F136" s="25"/>
    </row>
    <row r="137" spans="4:9">
      <c r="E137" s="25"/>
      <c r="F137" s="25"/>
    </row>
    <row r="138" spans="4:9">
      <c r="E138" s="25"/>
      <c r="F138" s="25"/>
    </row>
    <row r="139" spans="4:9">
      <c r="E139" s="25"/>
      <c r="F139" s="25"/>
    </row>
    <row r="140" spans="4:9">
      <c r="E140" s="25"/>
      <c r="F140" s="25"/>
    </row>
    <row r="141" spans="4:9">
      <c r="E141" s="25"/>
      <c r="F141" s="25"/>
    </row>
    <row r="142" spans="4:9">
      <c r="E142" s="25"/>
      <c r="F142" s="25"/>
    </row>
    <row r="143" spans="4:9">
      <c r="E143" s="25"/>
      <c r="F143" s="25"/>
    </row>
    <row r="144" spans="4:9">
      <c r="E144" s="25"/>
      <c r="F144" s="25"/>
    </row>
    <row r="145" spans="5:6">
      <c r="E145" s="25"/>
      <c r="F145" s="25"/>
    </row>
    <row r="146" spans="5:6">
      <c r="E146" s="25"/>
      <c r="F146" s="25"/>
    </row>
    <row r="147" spans="5:6">
      <c r="E147" s="25"/>
      <c r="F147" s="25"/>
    </row>
    <row r="148" spans="5:6">
      <c r="E148" s="25"/>
      <c r="F148" s="25"/>
    </row>
    <row r="149" spans="5:6">
      <c r="E149" s="25"/>
      <c r="F149" s="25"/>
    </row>
    <row r="150" spans="5:6">
      <c r="E150" s="25"/>
      <c r="F150" s="25"/>
    </row>
    <row r="151" spans="5:6">
      <c r="E151" s="25"/>
      <c r="F151" s="25"/>
    </row>
    <row r="163" spans="5:6">
      <c r="E163" s="25"/>
      <c r="F163" s="25"/>
    </row>
    <row r="164" spans="5:6">
      <c r="E164" s="25"/>
      <c r="F164" s="25"/>
    </row>
    <row r="165" spans="5:6">
      <c r="E165" s="25"/>
      <c r="F165" s="25"/>
    </row>
    <row r="166" spans="5:6">
      <c r="E166" s="25"/>
      <c r="F166" s="25"/>
    </row>
    <row r="167" spans="5:6">
      <c r="E167" s="25"/>
      <c r="F167" s="25"/>
    </row>
    <row r="168" spans="5:6">
      <c r="E168" s="25"/>
      <c r="F168" s="25"/>
    </row>
    <row r="169" spans="5:6">
      <c r="E169" s="25"/>
      <c r="F169" s="25"/>
    </row>
    <row r="170" spans="5:6">
      <c r="E170" s="25"/>
      <c r="F170" s="25"/>
    </row>
    <row r="171" spans="5:6">
      <c r="E171" s="25"/>
      <c r="F171" s="25"/>
    </row>
    <row r="172" spans="5:6">
      <c r="E172" s="25"/>
      <c r="F172" s="25"/>
    </row>
    <row r="173" spans="5:6">
      <c r="E173" s="25"/>
      <c r="F173" s="25"/>
    </row>
    <row r="174" spans="5:6">
      <c r="E174" s="25"/>
      <c r="F174" s="25"/>
    </row>
    <row r="175" spans="5:6">
      <c r="E175" s="25"/>
      <c r="F175" s="25"/>
    </row>
    <row r="176" spans="5:6">
      <c r="E176" s="25"/>
      <c r="F176" s="25"/>
    </row>
    <row r="177" spans="5:6">
      <c r="E177" s="25"/>
      <c r="F177" s="25"/>
    </row>
    <row r="178" spans="5:6">
      <c r="E178" s="25"/>
      <c r="F178" s="25"/>
    </row>
    <row r="179" spans="5:6">
      <c r="E179" s="25"/>
      <c r="F179" s="25"/>
    </row>
    <row r="180" spans="5:6">
      <c r="E180" s="25"/>
      <c r="F180" s="25"/>
    </row>
    <row r="181" spans="5:6">
      <c r="E181" s="25"/>
      <c r="F181" s="25"/>
    </row>
    <row r="182" spans="5:6">
      <c r="E182" s="25"/>
      <c r="F182" s="25"/>
    </row>
    <row r="192" spans="5:6">
      <c r="E192" s="25"/>
      <c r="F192" s="25"/>
    </row>
    <row r="193" spans="5:6">
      <c r="E193" s="25"/>
      <c r="F193" s="25"/>
    </row>
    <row r="194" spans="5:6">
      <c r="E194" s="25"/>
      <c r="F194" s="25"/>
    </row>
    <row r="195" spans="5:6">
      <c r="E195" s="25"/>
      <c r="F195" s="25"/>
    </row>
    <row r="196" spans="5:6">
      <c r="E196" s="25"/>
      <c r="F196" s="25"/>
    </row>
    <row r="197" spans="5:6">
      <c r="E197" s="25"/>
      <c r="F197" s="25"/>
    </row>
    <row r="198" spans="5:6">
      <c r="E198" s="25"/>
      <c r="F198" s="25"/>
    </row>
    <row r="199" spans="5:6">
      <c r="E199" s="25"/>
      <c r="F199" s="25"/>
    </row>
    <row r="200" spans="5:6">
      <c r="E200" s="25"/>
      <c r="F200" s="25"/>
    </row>
    <row r="201" spans="5:6">
      <c r="E201" s="25"/>
      <c r="F201" s="25"/>
    </row>
    <row r="202" spans="5:6">
      <c r="E202" s="25"/>
      <c r="F202" s="25"/>
    </row>
    <row r="203" spans="5:6">
      <c r="E203" s="25"/>
      <c r="F203" s="25"/>
    </row>
    <row r="204" spans="5:6">
      <c r="E204" s="25"/>
      <c r="F204" s="25"/>
    </row>
    <row r="205" spans="5:6">
      <c r="E205" s="25"/>
      <c r="F205" s="25"/>
    </row>
    <row r="206" spans="5:6">
      <c r="E206" s="25"/>
      <c r="F206" s="25"/>
    </row>
    <row r="207" spans="5:6">
      <c r="E207" s="25"/>
      <c r="F207" s="25"/>
    </row>
    <row r="208" spans="5:6">
      <c r="E208" s="25"/>
      <c r="F208" s="25"/>
    </row>
    <row r="209" spans="5:6">
      <c r="E209" s="25"/>
      <c r="F209" s="25"/>
    </row>
    <row r="210" spans="5:6">
      <c r="E210" s="25"/>
      <c r="F210" s="25"/>
    </row>
    <row r="211" spans="5:6">
      <c r="E211" s="25"/>
      <c r="F211" s="25"/>
    </row>
    <row r="212" spans="5:6">
      <c r="E212" s="25"/>
      <c r="F212" s="25"/>
    </row>
    <row r="213" spans="5:6">
      <c r="E213" s="25"/>
      <c r="F213" s="25"/>
    </row>
    <row r="214" spans="5:6">
      <c r="E214" s="25"/>
      <c r="F214" s="25"/>
    </row>
    <row r="219" spans="5:6">
      <c r="E219" s="25"/>
      <c r="F219" s="25"/>
    </row>
    <row r="220" spans="5:6">
      <c r="E220" s="25"/>
      <c r="F220" s="25"/>
    </row>
    <row r="221" spans="5:6">
      <c r="E221" s="25"/>
      <c r="F221" s="25"/>
    </row>
    <row r="222" spans="5:6">
      <c r="E222" s="25"/>
      <c r="F222" s="25"/>
    </row>
    <row r="223" spans="5:6">
      <c r="E223" s="25"/>
      <c r="F223" s="25"/>
    </row>
    <row r="224" spans="5:6">
      <c r="E224" s="25"/>
      <c r="F224" s="25"/>
    </row>
    <row r="225" spans="5:6">
      <c r="E225" s="25"/>
      <c r="F225" s="25"/>
    </row>
    <row r="226" spans="5:6">
      <c r="E226" s="25"/>
      <c r="F226" s="25"/>
    </row>
    <row r="227" spans="5:6">
      <c r="E227" s="25"/>
      <c r="F227" s="25"/>
    </row>
  </sheetData>
  <autoFilter ref="A5:N114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234">
    <mergeCell ref="B103:B105"/>
    <mergeCell ref="C103:C105"/>
    <mergeCell ref="D103:D105"/>
    <mergeCell ref="A84:A88"/>
    <mergeCell ref="B84:B88"/>
    <mergeCell ref="E84:E88"/>
    <mergeCell ref="E97:E99"/>
    <mergeCell ref="D89:D93"/>
    <mergeCell ref="D100:D102"/>
    <mergeCell ref="E100:E102"/>
    <mergeCell ref="E94:E96"/>
    <mergeCell ref="B89:B93"/>
    <mergeCell ref="A100:A102"/>
    <mergeCell ref="D94:D96"/>
    <mergeCell ref="C89:C93"/>
    <mergeCell ref="B97:B99"/>
    <mergeCell ref="B20:B21"/>
    <mergeCell ref="C20:C21"/>
    <mergeCell ref="G62:G66"/>
    <mergeCell ref="F59:F61"/>
    <mergeCell ref="G59:G61"/>
    <mergeCell ref="A74:A75"/>
    <mergeCell ref="B74:B75"/>
    <mergeCell ref="C74:C75"/>
    <mergeCell ref="D74:D75"/>
    <mergeCell ref="E74:E75"/>
    <mergeCell ref="F74:F75"/>
    <mergeCell ref="A67:A70"/>
    <mergeCell ref="G71:G73"/>
    <mergeCell ref="G74:G75"/>
    <mergeCell ref="D48:D49"/>
    <mergeCell ref="B55:B56"/>
    <mergeCell ref="B59:B61"/>
    <mergeCell ref="B52:B54"/>
    <mergeCell ref="B71:B73"/>
    <mergeCell ref="C59:C61"/>
    <mergeCell ref="D59:D61"/>
    <mergeCell ref="C62:C66"/>
    <mergeCell ref="B62:B66"/>
    <mergeCell ref="A35:A37"/>
    <mergeCell ref="A112:A114"/>
    <mergeCell ref="B94:B96"/>
    <mergeCell ref="C94:C96"/>
    <mergeCell ref="A109:A111"/>
    <mergeCell ref="A106:A108"/>
    <mergeCell ref="A2:K2"/>
    <mergeCell ref="C116:K116"/>
    <mergeCell ref="G55:G56"/>
    <mergeCell ref="G109:G111"/>
    <mergeCell ref="G94:G96"/>
    <mergeCell ref="G97:G99"/>
    <mergeCell ref="G103:G105"/>
    <mergeCell ref="E112:E114"/>
    <mergeCell ref="F112:F114"/>
    <mergeCell ref="A97:A99"/>
    <mergeCell ref="B112:B114"/>
    <mergeCell ref="C112:C114"/>
    <mergeCell ref="D112:D114"/>
    <mergeCell ref="A89:A93"/>
    <mergeCell ref="A94:A96"/>
    <mergeCell ref="A103:A105"/>
    <mergeCell ref="C14:C16"/>
    <mergeCell ref="D14:D16"/>
    <mergeCell ref="E14:E16"/>
    <mergeCell ref="C117:K117"/>
    <mergeCell ref="C119:K119"/>
    <mergeCell ref="C118:K118"/>
    <mergeCell ref="E106:E108"/>
    <mergeCell ref="F106:F108"/>
    <mergeCell ref="E109:E111"/>
    <mergeCell ref="F109:F111"/>
    <mergeCell ref="F94:F96"/>
    <mergeCell ref="B109:B111"/>
    <mergeCell ref="C109:C111"/>
    <mergeCell ref="D109:D111"/>
    <mergeCell ref="C97:C99"/>
    <mergeCell ref="D106:D108"/>
    <mergeCell ref="E103:E105"/>
    <mergeCell ref="F103:F105"/>
    <mergeCell ref="F97:F99"/>
    <mergeCell ref="F100:F102"/>
    <mergeCell ref="G112:G114"/>
    <mergeCell ref="G106:G108"/>
    <mergeCell ref="B106:B108"/>
    <mergeCell ref="C106:C108"/>
    <mergeCell ref="B100:B102"/>
    <mergeCell ref="C100:C102"/>
    <mergeCell ref="D97:D99"/>
    <mergeCell ref="C35:C37"/>
    <mergeCell ref="D35:D37"/>
    <mergeCell ref="A32:A34"/>
    <mergeCell ref="B32:B34"/>
    <mergeCell ref="A57:A58"/>
    <mergeCell ref="B57:B58"/>
    <mergeCell ref="C57:C58"/>
    <mergeCell ref="D57:D58"/>
    <mergeCell ref="A55:A56"/>
    <mergeCell ref="B45:B47"/>
    <mergeCell ref="A38:A44"/>
    <mergeCell ref="B38:B44"/>
    <mergeCell ref="C32:C34"/>
    <mergeCell ref="D32:D34"/>
    <mergeCell ref="C45:C47"/>
    <mergeCell ref="D45:D47"/>
    <mergeCell ref="B35:B37"/>
    <mergeCell ref="C52:C54"/>
    <mergeCell ref="D52:D54"/>
    <mergeCell ref="A45:A47"/>
    <mergeCell ref="C50:C51"/>
    <mergeCell ref="C48:C49"/>
    <mergeCell ref="D38:D44"/>
    <mergeCell ref="C38:C44"/>
    <mergeCell ref="C67:C70"/>
    <mergeCell ref="A50:A51"/>
    <mergeCell ref="A48:A49"/>
    <mergeCell ref="B48:B49"/>
    <mergeCell ref="E76:E80"/>
    <mergeCell ref="C76:C80"/>
    <mergeCell ref="D55:D56"/>
    <mergeCell ref="A76:A80"/>
    <mergeCell ref="B76:B80"/>
    <mergeCell ref="D76:D80"/>
    <mergeCell ref="D50:D51"/>
    <mergeCell ref="A52:A54"/>
    <mergeCell ref="B50:B51"/>
    <mergeCell ref="A59:A61"/>
    <mergeCell ref="A71:A73"/>
    <mergeCell ref="C84:C88"/>
    <mergeCell ref="D84:D88"/>
    <mergeCell ref="E81:E82"/>
    <mergeCell ref="A62:A66"/>
    <mergeCell ref="B67:B70"/>
    <mergeCell ref="C71:C73"/>
    <mergeCell ref="D71:D73"/>
    <mergeCell ref="C55:C56"/>
    <mergeCell ref="A81:A82"/>
    <mergeCell ref="B81:B82"/>
    <mergeCell ref="C81:C82"/>
    <mergeCell ref="D81:D82"/>
    <mergeCell ref="A27:A30"/>
    <mergeCell ref="B27:B30"/>
    <mergeCell ref="C27:C30"/>
    <mergeCell ref="D27:D30"/>
    <mergeCell ref="E27:E30"/>
    <mergeCell ref="F27:F30"/>
    <mergeCell ref="G27:G30"/>
    <mergeCell ref="A11:A13"/>
    <mergeCell ref="B11:B13"/>
    <mergeCell ref="C11:C13"/>
    <mergeCell ref="D11:D13"/>
    <mergeCell ref="E11:E13"/>
    <mergeCell ref="F11:F13"/>
    <mergeCell ref="B24:B26"/>
    <mergeCell ref="C24:C26"/>
    <mergeCell ref="D24:D26"/>
    <mergeCell ref="A14:A16"/>
    <mergeCell ref="B14:B16"/>
    <mergeCell ref="G11:G13"/>
    <mergeCell ref="E24:E26"/>
    <mergeCell ref="F24:F26"/>
    <mergeCell ref="F22:F23"/>
    <mergeCell ref="D22:D23"/>
    <mergeCell ref="E22:E23"/>
    <mergeCell ref="A8:A10"/>
    <mergeCell ref="B8:B10"/>
    <mergeCell ref="C8:C10"/>
    <mergeCell ref="D8:D10"/>
    <mergeCell ref="A24:A26"/>
    <mergeCell ref="E8:E10"/>
    <mergeCell ref="F8:F10"/>
    <mergeCell ref="G8:G10"/>
    <mergeCell ref="A17:A19"/>
    <mergeCell ref="B17:B19"/>
    <mergeCell ref="C17:C19"/>
    <mergeCell ref="D17:D19"/>
    <mergeCell ref="E17:E19"/>
    <mergeCell ref="F17:F19"/>
    <mergeCell ref="G17:G19"/>
    <mergeCell ref="D20:D21"/>
    <mergeCell ref="E20:E21"/>
    <mergeCell ref="F20:F21"/>
    <mergeCell ref="A22:A23"/>
    <mergeCell ref="B22:B23"/>
    <mergeCell ref="C22:C23"/>
    <mergeCell ref="F14:F16"/>
    <mergeCell ref="G14:G16"/>
    <mergeCell ref="A20:A21"/>
    <mergeCell ref="F32:F34"/>
    <mergeCell ref="E55:E56"/>
    <mergeCell ref="F55:F56"/>
    <mergeCell ref="F38:F44"/>
    <mergeCell ref="F45:F47"/>
    <mergeCell ref="E50:E51"/>
    <mergeCell ref="E52:E54"/>
    <mergeCell ref="F52:F54"/>
    <mergeCell ref="F48:F49"/>
    <mergeCell ref="E35:E37"/>
    <mergeCell ref="F35:F37"/>
    <mergeCell ref="E38:E44"/>
    <mergeCell ref="G39:G41"/>
    <mergeCell ref="G42:G44"/>
    <mergeCell ref="E45:E47"/>
    <mergeCell ref="G52:G54"/>
    <mergeCell ref="F71:F73"/>
    <mergeCell ref="G67:G70"/>
    <mergeCell ref="F50:F51"/>
    <mergeCell ref="E59:E61"/>
    <mergeCell ref="E48:E49"/>
    <mergeCell ref="G50:G51"/>
    <mergeCell ref="E57:E58"/>
    <mergeCell ref="A1:K1"/>
    <mergeCell ref="F57:F58"/>
    <mergeCell ref="G57:G58"/>
    <mergeCell ref="E89:E93"/>
    <mergeCell ref="F76:F80"/>
    <mergeCell ref="G77:G78"/>
    <mergeCell ref="G79:G80"/>
    <mergeCell ref="G81:G82"/>
    <mergeCell ref="G85:G86"/>
    <mergeCell ref="G87:G88"/>
    <mergeCell ref="G92:G93"/>
    <mergeCell ref="G90:G91"/>
    <mergeCell ref="D62:D66"/>
    <mergeCell ref="E71:E73"/>
    <mergeCell ref="E62:E66"/>
    <mergeCell ref="F62:F66"/>
    <mergeCell ref="D67:D70"/>
    <mergeCell ref="E67:E70"/>
    <mergeCell ref="F67:F70"/>
    <mergeCell ref="F84:F88"/>
    <mergeCell ref="F89:F93"/>
    <mergeCell ref="F81:F82"/>
    <mergeCell ref="G48:G49"/>
    <mergeCell ref="E32:E34"/>
  </mergeCells>
  <conditionalFormatting sqref="L6:M114">
    <cfRule type="cellIs" dxfId="1" priority="73" operator="lessThan">
      <formula>0</formula>
    </cfRule>
    <cfRule type="cellIs" dxfId="0" priority="74" operator="greaterThan">
      <formula>0</formula>
    </cfRule>
  </conditionalFormatting>
  <printOptions horizontalCentered="1"/>
  <pageMargins left="0.19685039370078741" right="0.19685039370078741" top="0.78740157480314965" bottom="0.39370078740157483" header="0.31496062992125984" footer="0.31496062992125984"/>
  <pageSetup paperSize="9" scale="62" fitToHeight="0" orientation="landscape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форма 1</vt:lpstr>
      <vt:lpstr>Форма 2</vt:lpstr>
      <vt:lpstr>Лист1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2021-12-29T02:38:59Z</cp:lastPrinted>
  <dcterms:created xsi:type="dcterms:W3CDTF">2014-04-25T08:41:06Z</dcterms:created>
  <dcterms:modified xsi:type="dcterms:W3CDTF">2021-12-29T09:06:50Z</dcterms:modified>
</cp:coreProperties>
</file>